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30" windowWidth="15480" windowHeight="10170" firstSheet="17" activeTab="17"/>
  </bookViews>
  <sheets>
    <sheet name="2014 (2вар) (3)" sheetId="26" r:id="rId1"/>
    <sheet name="Лист1 (10)" sheetId="12" r:id="rId2"/>
    <sheet name="Лист1" sheetId="1" r:id="rId3"/>
    <sheet name="Лист2" sheetId="2" r:id="rId4"/>
    <sheet name="Лист1 (2)" sheetId="3" r:id="rId5"/>
    <sheet name="Лист1 (3)" sheetId="4" r:id="rId6"/>
    <sheet name="Лист1 (4)" sheetId="6" r:id="rId7"/>
    <sheet name="Лист1 (5)" sheetId="7" r:id="rId8"/>
    <sheet name="Лист1 (6)" sheetId="8" r:id="rId9"/>
    <sheet name="Лист1 (7)" sheetId="9" r:id="rId10"/>
    <sheet name="Лист1 (8)" sheetId="10" r:id="rId11"/>
    <sheet name="Лист1 (9)" sheetId="11" r:id="rId12"/>
    <sheet name="Лист1 (11)" sheetId="13" r:id="rId13"/>
    <sheet name="Лист1 (12)" sheetId="14" r:id="rId14"/>
    <sheet name="Лист1 (13)" sheetId="15" r:id="rId15"/>
    <sheet name="Лист1Р" sheetId="16" r:id="rId16"/>
    <sheet name="Лист1Р (2)" sheetId="17" r:id="rId17"/>
    <sheet name="Лист4" sheetId="40" r:id="rId18"/>
  </sheets>
  <definedNames>
    <definedName name="_xlnm.Print_Area" localSheetId="0">'2014 (2вар) (3)'!$A$1:$S$47</definedName>
    <definedName name="_xlnm.Print_Area" localSheetId="1">'Лист1 (10)'!$A$1:$P$20</definedName>
    <definedName name="_xlnm.Print_Area" localSheetId="13">'Лист1 (12)'!$A$1:$T$21</definedName>
    <definedName name="_xlnm.Print_Area" localSheetId="14">'Лист1 (13)'!$A$1:$T$21</definedName>
    <definedName name="_xlnm.Print_Area" localSheetId="4">'Лист1 (2)'!$A$1:$S$24</definedName>
    <definedName name="_xlnm.Print_Area" localSheetId="7">'Лист1 (5)'!$A$1:$S$21</definedName>
    <definedName name="_xlnm.Print_Area" localSheetId="8">'Лист1 (6)'!$A$1:$Q$21</definedName>
    <definedName name="_xlnm.Print_Area" localSheetId="9">'Лист1 (7)'!$A$1:$S$21</definedName>
    <definedName name="_xlnm.Print_Area" localSheetId="10">'Лист1 (8)'!$A$1:$S$21</definedName>
    <definedName name="_xlnm.Print_Area" localSheetId="11">'Лист1 (9)'!$A$1:$T$21</definedName>
    <definedName name="_xlnm.Print_Area" localSheetId="15">Лист1Р!$A$1:$T$32</definedName>
    <definedName name="_xlnm.Print_Area" localSheetId="16">'Лист1Р (2)'!$A$1:$T$32</definedName>
  </definedNames>
  <calcPr calcId="125725"/>
</workbook>
</file>

<file path=xl/calcChain.xml><?xml version="1.0" encoding="utf-8"?>
<calcChain xmlns="http://schemas.openxmlformats.org/spreadsheetml/2006/main">
  <c r="S19" i="40"/>
  <c r="O19"/>
  <c r="AB19" s="1"/>
  <c r="AB14"/>
  <c r="S14"/>
  <c r="O14"/>
  <c r="AC8" l="1"/>
  <c r="O8"/>
  <c r="AI8" l="1"/>
  <c r="AK8" s="1"/>
  <c r="S8"/>
  <c r="AH8"/>
  <c r="AB8"/>
  <c r="AL8"/>
  <c r="AM8" s="1"/>
  <c r="R20" i="26" l="1"/>
  <c r="Q20"/>
  <c r="O20"/>
  <c r="N20"/>
  <c r="L20"/>
  <c r="K20"/>
  <c r="J20"/>
  <c r="H20"/>
  <c r="G20"/>
  <c r="F20"/>
  <c r="E20"/>
  <c r="D20"/>
  <c r="B20"/>
  <c r="M19"/>
  <c r="P19" s="1"/>
  <c r="S19" s="1"/>
  <c r="T18"/>
  <c r="M18"/>
  <c r="P18" s="1"/>
  <c r="S18" s="1"/>
  <c r="T17"/>
  <c r="M17"/>
  <c r="P17" s="1"/>
  <c r="S17" s="1"/>
  <c r="T16"/>
  <c r="M16"/>
  <c r="P16" s="1"/>
  <c r="S16" s="1"/>
  <c r="T15"/>
  <c r="M15"/>
  <c r="P15" s="1"/>
  <c r="S15" s="1"/>
  <c r="T14"/>
  <c r="M14"/>
  <c r="P14" s="1"/>
  <c r="S14" s="1"/>
  <c r="T13"/>
  <c r="M13"/>
  <c r="P13" s="1"/>
  <c r="S13" s="1"/>
  <c r="T12"/>
  <c r="M12"/>
  <c r="P12" s="1"/>
  <c r="S12" s="1"/>
  <c r="T11"/>
  <c r="M11"/>
  <c r="P11" s="1"/>
  <c r="S11" s="1"/>
  <c r="T10"/>
  <c r="M10"/>
  <c r="P10" s="1"/>
  <c r="S10" s="1"/>
  <c r="T9"/>
  <c r="M9"/>
  <c r="P9" s="1"/>
  <c r="S9" s="1"/>
  <c r="T8"/>
  <c r="M8"/>
  <c r="P8" s="1"/>
  <c r="S8" s="1"/>
  <c r="T7"/>
  <c r="I7"/>
  <c r="M7" s="1"/>
  <c r="L8" i="17"/>
  <c r="P8" s="1"/>
  <c r="S8" s="1"/>
  <c r="L9"/>
  <c r="P9" s="1"/>
  <c r="S9" s="1"/>
  <c r="L10"/>
  <c r="P10" s="1"/>
  <c r="S10" s="1"/>
  <c r="L11"/>
  <c r="P11" s="1"/>
  <c r="S11" s="1"/>
  <c r="L12"/>
  <c r="P12" s="1"/>
  <c r="S12" s="1"/>
  <c r="L13"/>
  <c r="P13" s="1"/>
  <c r="S13" s="1"/>
  <c r="L14"/>
  <c r="P14" s="1"/>
  <c r="S14" s="1"/>
  <c r="L15"/>
  <c r="P15" s="1"/>
  <c r="S15" s="1"/>
  <c r="L16"/>
  <c r="P16" s="1"/>
  <c r="S16" s="1"/>
  <c r="L17"/>
  <c r="P17" s="1"/>
  <c r="S17" s="1"/>
  <c r="L18"/>
  <c r="P18" s="1"/>
  <c r="S18" s="1"/>
  <c r="L7"/>
  <c r="P7" s="1"/>
  <c r="T7"/>
  <c r="T8"/>
  <c r="R20"/>
  <c r="Q20"/>
  <c r="O20"/>
  <c r="N20"/>
  <c r="M20"/>
  <c r="K20"/>
  <c r="G20"/>
  <c r="F20"/>
  <c r="E20"/>
  <c r="D20"/>
  <c r="T19"/>
  <c r="L19"/>
  <c r="P19" s="1"/>
  <c r="S19" s="1"/>
  <c r="T18"/>
  <c r="T17"/>
  <c r="T16"/>
  <c r="T15"/>
  <c r="T14"/>
  <c r="T13"/>
  <c r="T12"/>
  <c r="T11"/>
  <c r="I20"/>
  <c r="T10"/>
  <c r="J20"/>
  <c r="T9"/>
  <c r="H20"/>
  <c r="G7" i="16"/>
  <c r="G20" s="1"/>
  <c r="B7"/>
  <c r="B20" s="1"/>
  <c r="J10"/>
  <c r="J20" s="1"/>
  <c r="T14" i="11"/>
  <c r="T8" i="16"/>
  <c r="R20"/>
  <c r="Q20"/>
  <c r="O20"/>
  <c r="N20"/>
  <c r="M20"/>
  <c r="K20"/>
  <c r="F20"/>
  <c r="E20"/>
  <c r="D20"/>
  <c r="T19"/>
  <c r="L19"/>
  <c r="P19" s="1"/>
  <c r="S19" s="1"/>
  <c r="T18"/>
  <c r="H18"/>
  <c r="L18" s="1"/>
  <c r="P18" s="1"/>
  <c r="S18" s="1"/>
  <c r="T17"/>
  <c r="H17"/>
  <c r="L17" s="1"/>
  <c r="P17" s="1"/>
  <c r="S17" s="1"/>
  <c r="T16"/>
  <c r="I16"/>
  <c r="H16"/>
  <c r="T15"/>
  <c r="H15"/>
  <c r="L15" s="1"/>
  <c r="P15" s="1"/>
  <c r="S15" s="1"/>
  <c r="T14"/>
  <c r="H14"/>
  <c r="L14" s="1"/>
  <c r="P14" s="1"/>
  <c r="S14" s="1"/>
  <c r="T13"/>
  <c r="H13"/>
  <c r="L13" s="1"/>
  <c r="P13" s="1"/>
  <c r="S13" s="1"/>
  <c r="T12"/>
  <c r="H12"/>
  <c r="L12" s="1"/>
  <c r="P12" s="1"/>
  <c r="S12" s="1"/>
  <c r="T11"/>
  <c r="I11"/>
  <c r="H11"/>
  <c r="T10"/>
  <c r="H10"/>
  <c r="T9"/>
  <c r="H9"/>
  <c r="L9" s="1"/>
  <c r="P9" s="1"/>
  <c r="S9" s="1"/>
  <c r="T8" i="15"/>
  <c r="I14"/>
  <c r="G7"/>
  <c r="H7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9"/>
  <c r="H9" s="1"/>
  <c r="G8"/>
  <c r="H8" s="1"/>
  <c r="I7"/>
  <c r="I9"/>
  <c r="I18"/>
  <c r="I17"/>
  <c r="I16"/>
  <c r="I15"/>
  <c r="I13"/>
  <c r="I12"/>
  <c r="I11"/>
  <c r="I10"/>
  <c r="I8"/>
  <c r="R20"/>
  <c r="Q20"/>
  <c r="O20"/>
  <c r="N20"/>
  <c r="M20"/>
  <c r="K20"/>
  <c r="J20"/>
  <c r="F20"/>
  <c r="E20"/>
  <c r="D20"/>
  <c r="B20"/>
  <c r="T19"/>
  <c r="L19"/>
  <c r="P19" s="1"/>
  <c r="S19" s="1"/>
  <c r="T18"/>
  <c r="T17"/>
  <c r="T16"/>
  <c r="T15"/>
  <c r="T14"/>
  <c r="T13"/>
  <c r="T12"/>
  <c r="T11"/>
  <c r="T10"/>
  <c r="H10"/>
  <c r="L10" s="1"/>
  <c r="P10" s="1"/>
  <c r="S10" s="1"/>
  <c r="T9"/>
  <c r="R20" i="14"/>
  <c r="Q20"/>
  <c r="O20"/>
  <c r="M20"/>
  <c r="K20"/>
  <c r="J20"/>
  <c r="I20"/>
  <c r="I26" s="1"/>
  <c r="F20"/>
  <c r="G28" s="1"/>
  <c r="E20"/>
  <c r="D20"/>
  <c r="T19"/>
  <c r="L19"/>
  <c r="P19" s="1"/>
  <c r="S19" s="1"/>
  <c r="T18"/>
  <c r="H18"/>
  <c r="L18" s="1"/>
  <c r="P18" s="1"/>
  <c r="S18" s="1"/>
  <c r="T17"/>
  <c r="H17"/>
  <c r="L17" s="1"/>
  <c r="P17" s="1"/>
  <c r="S17" s="1"/>
  <c r="T16"/>
  <c r="N20"/>
  <c r="H16"/>
  <c r="L16" s="1"/>
  <c r="P16" s="1"/>
  <c r="S16" s="1"/>
  <c r="T15"/>
  <c r="H15"/>
  <c r="B20"/>
  <c r="T14"/>
  <c r="H14"/>
  <c r="L14" s="1"/>
  <c r="P14" s="1"/>
  <c r="S14" s="1"/>
  <c r="T13"/>
  <c r="H13"/>
  <c r="L13" s="1"/>
  <c r="P13" s="1"/>
  <c r="S13" s="1"/>
  <c r="T12"/>
  <c r="H12"/>
  <c r="L12" s="1"/>
  <c r="P12" s="1"/>
  <c r="S12" s="1"/>
  <c r="T11"/>
  <c r="H11"/>
  <c r="L11" s="1"/>
  <c r="P11" s="1"/>
  <c r="S11" s="1"/>
  <c r="T10"/>
  <c r="H10"/>
  <c r="L10" s="1"/>
  <c r="P10" s="1"/>
  <c r="S10" s="1"/>
  <c r="T9"/>
  <c r="H9"/>
  <c r="L9" s="1"/>
  <c r="P9" s="1"/>
  <c r="S9" s="1"/>
  <c r="T8"/>
  <c r="H8"/>
  <c r="L8" s="1"/>
  <c r="P8" s="1"/>
  <c r="S8" s="1"/>
  <c r="H7"/>
  <c r="L7" s="1"/>
  <c r="P7" s="1"/>
  <c r="S7" s="1"/>
  <c r="G20"/>
  <c r="C22" i="13"/>
  <c r="B22"/>
  <c r="D9"/>
  <c r="D10"/>
  <c r="D11"/>
  <c r="D12"/>
  <c r="D13"/>
  <c r="D14"/>
  <c r="D15"/>
  <c r="D16"/>
  <c r="D17"/>
  <c r="D18"/>
  <c r="D19"/>
  <c r="D20"/>
  <c r="D8"/>
  <c r="L19" i="12"/>
  <c r="K8"/>
  <c r="K9"/>
  <c r="K10"/>
  <c r="K11"/>
  <c r="K12"/>
  <c r="K13"/>
  <c r="K14"/>
  <c r="K15"/>
  <c r="K16"/>
  <c r="K17"/>
  <c r="K18"/>
  <c r="J19"/>
  <c r="I19"/>
  <c r="K7"/>
  <c r="H19"/>
  <c r="G19"/>
  <c r="F19"/>
  <c r="E19"/>
  <c r="D19"/>
  <c r="C19"/>
  <c r="B19"/>
  <c r="T9" i="11"/>
  <c r="T10"/>
  <c r="T11"/>
  <c r="T12"/>
  <c r="T13"/>
  <c r="T15"/>
  <c r="T16"/>
  <c r="T17"/>
  <c r="T18"/>
  <c r="T19"/>
  <c r="T8"/>
  <c r="N16"/>
  <c r="N20" s="1"/>
  <c r="G7"/>
  <c r="G16"/>
  <c r="H16" s="1"/>
  <c r="L16" s="1"/>
  <c r="G14"/>
  <c r="H14" s="1"/>
  <c r="L14" s="1"/>
  <c r="P14" s="1"/>
  <c r="S14" s="1"/>
  <c r="H8"/>
  <c r="L8" s="1"/>
  <c r="P8" s="1"/>
  <c r="S8" s="1"/>
  <c r="H9"/>
  <c r="L9" s="1"/>
  <c r="P9" s="1"/>
  <c r="S9" s="1"/>
  <c r="H10"/>
  <c r="L10" s="1"/>
  <c r="P10" s="1"/>
  <c r="S10" s="1"/>
  <c r="H11"/>
  <c r="L11" s="1"/>
  <c r="P11" s="1"/>
  <c r="S11" s="1"/>
  <c r="H12"/>
  <c r="L12" s="1"/>
  <c r="P12" s="1"/>
  <c r="S12" s="1"/>
  <c r="H13"/>
  <c r="L13" s="1"/>
  <c r="P13" s="1"/>
  <c r="S13" s="1"/>
  <c r="H15"/>
  <c r="H17"/>
  <c r="L17" s="1"/>
  <c r="P17" s="1"/>
  <c r="S17" s="1"/>
  <c r="H18"/>
  <c r="L18" s="1"/>
  <c r="P18" s="1"/>
  <c r="S18" s="1"/>
  <c r="H7"/>
  <c r="L7" s="1"/>
  <c r="F20"/>
  <c r="R20"/>
  <c r="Q20"/>
  <c r="O20"/>
  <c r="M20"/>
  <c r="K20"/>
  <c r="J20"/>
  <c r="I20"/>
  <c r="E20"/>
  <c r="D20"/>
  <c r="L19"/>
  <c r="P19" s="1"/>
  <c r="S19" s="1"/>
  <c r="B15"/>
  <c r="N16" i="10"/>
  <c r="G20"/>
  <c r="L8"/>
  <c r="P8" s="1"/>
  <c r="S8" s="1"/>
  <c r="L9"/>
  <c r="P9" s="1"/>
  <c r="S9" s="1"/>
  <c r="L10"/>
  <c r="P10" s="1"/>
  <c r="S10" s="1"/>
  <c r="L11"/>
  <c r="P11" s="1"/>
  <c r="S11" s="1"/>
  <c r="L12"/>
  <c r="P12" s="1"/>
  <c r="S12" s="1"/>
  <c r="L13"/>
  <c r="P13" s="1"/>
  <c r="S13" s="1"/>
  <c r="L14"/>
  <c r="P14" s="1"/>
  <c r="S14" s="1"/>
  <c r="L16"/>
  <c r="L17"/>
  <c r="P17" s="1"/>
  <c r="S17" s="1"/>
  <c r="L18"/>
  <c r="P18" s="1"/>
  <c r="S18" s="1"/>
  <c r="L7"/>
  <c r="P7" s="1"/>
  <c r="S7" s="1"/>
  <c r="R20"/>
  <c r="Q20"/>
  <c r="O20"/>
  <c r="N20"/>
  <c r="M20"/>
  <c r="K20"/>
  <c r="J20"/>
  <c r="I20"/>
  <c r="F20"/>
  <c r="E20"/>
  <c r="D20"/>
  <c r="H19"/>
  <c r="L19" s="1"/>
  <c r="P19" s="1"/>
  <c r="S19" s="1"/>
  <c r="B15"/>
  <c r="B20" s="1"/>
  <c r="H19" i="9"/>
  <c r="L19" s="1"/>
  <c r="P19" s="1"/>
  <c r="S19" s="1"/>
  <c r="G7"/>
  <c r="H7" s="1"/>
  <c r="L7" s="1"/>
  <c r="P7" s="1"/>
  <c r="S7" s="1"/>
  <c r="G9"/>
  <c r="H9" s="1"/>
  <c r="L9" s="1"/>
  <c r="P9" s="1"/>
  <c r="S9" s="1"/>
  <c r="G13"/>
  <c r="H13" s="1"/>
  <c r="L13" s="1"/>
  <c r="P13" s="1"/>
  <c r="S13" s="1"/>
  <c r="G8"/>
  <c r="H8" s="1"/>
  <c r="L8" s="1"/>
  <c r="P8" s="1"/>
  <c r="S8" s="1"/>
  <c r="G10"/>
  <c r="H10" s="1"/>
  <c r="L10" s="1"/>
  <c r="P10" s="1"/>
  <c r="S10" s="1"/>
  <c r="G11"/>
  <c r="H11" s="1"/>
  <c r="L11" s="1"/>
  <c r="P11" s="1"/>
  <c r="S11" s="1"/>
  <c r="G12"/>
  <c r="H12" s="1"/>
  <c r="L12" s="1"/>
  <c r="P12" s="1"/>
  <c r="S12" s="1"/>
  <c r="G14"/>
  <c r="H14" s="1"/>
  <c r="L14" s="1"/>
  <c r="P14" s="1"/>
  <c r="S14" s="1"/>
  <c r="G15"/>
  <c r="H15" s="1"/>
  <c r="G16"/>
  <c r="H16" s="1"/>
  <c r="L16" s="1"/>
  <c r="P16" s="1"/>
  <c r="S16" s="1"/>
  <c r="G17"/>
  <c r="H17" s="1"/>
  <c r="L17" s="1"/>
  <c r="P17" s="1"/>
  <c r="S17" s="1"/>
  <c r="G18"/>
  <c r="H18" s="1"/>
  <c r="L18" s="1"/>
  <c r="P18" s="1"/>
  <c r="S18" s="1"/>
  <c r="N20"/>
  <c r="R20"/>
  <c r="Q20"/>
  <c r="O20"/>
  <c r="M20"/>
  <c r="K20"/>
  <c r="J20"/>
  <c r="I20"/>
  <c r="F20"/>
  <c r="E20"/>
  <c r="D20"/>
  <c r="B15"/>
  <c r="O20" i="8"/>
  <c r="K7"/>
  <c r="N7" s="1"/>
  <c r="Q7" s="1"/>
  <c r="B15"/>
  <c r="B20" s="1"/>
  <c r="P20"/>
  <c r="M20"/>
  <c r="L20"/>
  <c r="J20"/>
  <c r="I20"/>
  <c r="H20"/>
  <c r="D20"/>
  <c r="K19"/>
  <c r="N19" s="1"/>
  <c r="Q19" s="1"/>
  <c r="K18"/>
  <c r="N18" s="1"/>
  <c r="Q18" s="1"/>
  <c r="K17"/>
  <c r="N17" s="1"/>
  <c r="Q17" s="1"/>
  <c r="K16"/>
  <c r="N16" s="1"/>
  <c r="Q16" s="1"/>
  <c r="K15"/>
  <c r="N15" s="1"/>
  <c r="Q15" s="1"/>
  <c r="K14"/>
  <c r="K13"/>
  <c r="K12"/>
  <c r="K11"/>
  <c r="K10"/>
  <c r="K9"/>
  <c r="K8"/>
  <c r="G20"/>
  <c r="E20"/>
  <c r="I7" i="3"/>
  <c r="L7" s="1"/>
  <c r="N7" s="1"/>
  <c r="O8"/>
  <c r="O9"/>
  <c r="O10"/>
  <c r="O11"/>
  <c r="O12"/>
  <c r="O13"/>
  <c r="O14"/>
  <c r="O15"/>
  <c r="O16"/>
  <c r="O17"/>
  <c r="O18"/>
  <c r="O19"/>
  <c r="O7"/>
  <c r="P8" i="6"/>
  <c r="P9"/>
  <c r="P10"/>
  <c r="P11"/>
  <c r="P12"/>
  <c r="P13"/>
  <c r="P14"/>
  <c r="P15"/>
  <c r="P16"/>
  <c r="P17"/>
  <c r="P18"/>
  <c r="P19"/>
  <c r="P21"/>
  <c r="P7"/>
  <c r="Q8" i="7"/>
  <c r="Q9"/>
  <c r="Q10"/>
  <c r="Q11"/>
  <c r="Q12"/>
  <c r="Q13"/>
  <c r="Q14"/>
  <c r="Q15"/>
  <c r="Q16"/>
  <c r="Q17"/>
  <c r="Q18"/>
  <c r="Q19"/>
  <c r="Q21"/>
  <c r="Q7"/>
  <c r="O20"/>
  <c r="M20"/>
  <c r="L20"/>
  <c r="J20"/>
  <c r="I20"/>
  <c r="H20"/>
  <c r="D20"/>
  <c r="K19"/>
  <c r="N19" s="1"/>
  <c r="P19" s="1"/>
  <c r="K18"/>
  <c r="N18" s="1"/>
  <c r="P18" s="1"/>
  <c r="K17"/>
  <c r="K16"/>
  <c r="N16" s="1"/>
  <c r="P16" s="1"/>
  <c r="B15"/>
  <c r="B20" s="1"/>
  <c r="K14"/>
  <c r="N14" s="1"/>
  <c r="P14" s="1"/>
  <c r="K13"/>
  <c r="N13" s="1"/>
  <c r="P13" s="1"/>
  <c r="K12"/>
  <c r="R12" s="1"/>
  <c r="K11"/>
  <c r="N11" s="1"/>
  <c r="P11" s="1"/>
  <c r="K10"/>
  <c r="N10" s="1"/>
  <c r="P10" s="1"/>
  <c r="K9"/>
  <c r="N9" s="1"/>
  <c r="P9" s="1"/>
  <c r="K8"/>
  <c r="R8" s="1"/>
  <c r="G7"/>
  <c r="G20" s="1"/>
  <c r="F7"/>
  <c r="E7"/>
  <c r="E20" s="1"/>
  <c r="J12" i="6"/>
  <c r="M12" s="1"/>
  <c r="O12" s="1"/>
  <c r="J17"/>
  <c r="M17" s="1"/>
  <c r="O17" s="1"/>
  <c r="J16"/>
  <c r="M16" s="1"/>
  <c r="O16" s="1"/>
  <c r="J18"/>
  <c r="M18" s="1"/>
  <c r="O18" s="1"/>
  <c r="J14"/>
  <c r="M14" s="1"/>
  <c r="O14" s="1"/>
  <c r="J13"/>
  <c r="M13" s="1"/>
  <c r="O13" s="1"/>
  <c r="J11"/>
  <c r="J10"/>
  <c r="M10" s="1"/>
  <c r="O10" s="1"/>
  <c r="J9"/>
  <c r="M9" s="1"/>
  <c r="O9" s="1"/>
  <c r="J8"/>
  <c r="M8" s="1"/>
  <c r="O8" s="1"/>
  <c r="H20"/>
  <c r="F7"/>
  <c r="F20" s="1"/>
  <c r="E7"/>
  <c r="E20" s="1"/>
  <c r="D7"/>
  <c r="D20" s="1"/>
  <c r="C20"/>
  <c r="G20"/>
  <c r="B15"/>
  <c r="B20" s="1"/>
  <c r="N20"/>
  <c r="L20"/>
  <c r="K20"/>
  <c r="I20"/>
  <c r="J19"/>
  <c r="M19" s="1"/>
  <c r="O19" s="1"/>
  <c r="M11"/>
  <c r="O11" s="1"/>
  <c r="C20" i="4"/>
  <c r="B20"/>
  <c r="D18"/>
  <c r="D17"/>
  <c r="D16"/>
  <c r="D15"/>
  <c r="D14"/>
  <c r="D13"/>
  <c r="D12"/>
  <c r="D11"/>
  <c r="D10"/>
  <c r="D9"/>
  <c r="D8"/>
  <c r="D7"/>
  <c r="M20" i="3"/>
  <c r="K20"/>
  <c r="J20"/>
  <c r="H20"/>
  <c r="G20"/>
  <c r="F20"/>
  <c r="E20"/>
  <c r="D20"/>
  <c r="C20"/>
  <c r="B20"/>
  <c r="I19"/>
  <c r="L19" s="1"/>
  <c r="N19" s="1"/>
  <c r="I18"/>
  <c r="L18" s="1"/>
  <c r="N18" s="1"/>
  <c r="I17"/>
  <c r="I16"/>
  <c r="L16" s="1"/>
  <c r="N16" s="1"/>
  <c r="I15"/>
  <c r="I14"/>
  <c r="L14" s="1"/>
  <c r="N14" s="1"/>
  <c r="I13"/>
  <c r="I12"/>
  <c r="L12" s="1"/>
  <c r="N12" s="1"/>
  <c r="I11"/>
  <c r="I10"/>
  <c r="L10" s="1"/>
  <c r="N10" s="1"/>
  <c r="I9"/>
  <c r="I8"/>
  <c r="L8" s="1"/>
  <c r="N8" s="1"/>
  <c r="G20" i="1"/>
  <c r="M20"/>
  <c r="C20"/>
  <c r="D20"/>
  <c r="E20"/>
  <c r="F20"/>
  <c r="H20"/>
  <c r="J20"/>
  <c r="K20"/>
  <c r="B20"/>
  <c r="I8"/>
  <c r="L8" s="1"/>
  <c r="N8" s="1"/>
  <c r="I9"/>
  <c r="L9" s="1"/>
  <c r="N9" s="1"/>
  <c r="I10"/>
  <c r="L10" s="1"/>
  <c r="N10" s="1"/>
  <c r="I11"/>
  <c r="L11" s="1"/>
  <c r="N11" s="1"/>
  <c r="I12"/>
  <c r="L12" s="1"/>
  <c r="N12" s="1"/>
  <c r="I13"/>
  <c r="L13" s="1"/>
  <c r="N13" s="1"/>
  <c r="I14"/>
  <c r="L14" s="1"/>
  <c r="N14" s="1"/>
  <c r="I15"/>
  <c r="L15" s="1"/>
  <c r="N15" s="1"/>
  <c r="I16"/>
  <c r="L16" s="1"/>
  <c r="N16" s="1"/>
  <c r="I17"/>
  <c r="L17" s="1"/>
  <c r="N17" s="1"/>
  <c r="I18"/>
  <c r="L18" s="1"/>
  <c r="N18" s="1"/>
  <c r="I19"/>
  <c r="L19" s="1"/>
  <c r="N19" s="1"/>
  <c r="I7"/>
  <c r="L7" s="1"/>
  <c r="N7" s="1"/>
  <c r="L9" i="15" l="1"/>
  <c r="P9" s="1"/>
  <c r="S9" s="1"/>
  <c r="H7" i="16"/>
  <c r="L7" s="1"/>
  <c r="P7" s="1"/>
  <c r="S7" s="1"/>
  <c r="L13" i="15"/>
  <c r="P13" s="1"/>
  <c r="S13" s="1"/>
  <c r="P16" i="11"/>
  <c r="S16" s="1"/>
  <c r="Q7" i="3"/>
  <c r="L8" i="15"/>
  <c r="P8" s="1"/>
  <c r="S8" s="1"/>
  <c r="P11" i="3"/>
  <c r="P15"/>
  <c r="Q9"/>
  <c r="L12" i="15"/>
  <c r="P12" s="1"/>
  <c r="S12" s="1"/>
  <c r="L16"/>
  <c r="P16" s="1"/>
  <c r="S16" s="1"/>
  <c r="R17" i="7"/>
  <c r="S19"/>
  <c r="Q18" i="3"/>
  <c r="L15" i="15"/>
  <c r="P15" s="1"/>
  <c r="S15" s="1"/>
  <c r="Q17" i="3"/>
  <c r="O20"/>
  <c r="Q14"/>
  <c r="L11"/>
  <c r="N11" s="1"/>
  <c r="D22" i="13"/>
  <c r="L18" i="15"/>
  <c r="P18" s="1"/>
  <c r="S18" s="1"/>
  <c r="I20" i="16"/>
  <c r="P23" i="26"/>
  <c r="S10" i="7"/>
  <c r="P13" i="3"/>
  <c r="L20" i="10"/>
  <c r="P20" s="1"/>
  <c r="S20" s="1"/>
  <c r="L15" i="3"/>
  <c r="N15" s="1"/>
  <c r="G26" i="14"/>
  <c r="L14" i="15"/>
  <c r="P14" s="1"/>
  <c r="S14" s="1"/>
  <c r="I20"/>
  <c r="L11"/>
  <c r="P11" s="1"/>
  <c r="S11" s="1"/>
  <c r="G20"/>
  <c r="G22" i="26"/>
  <c r="S14" i="7"/>
  <c r="P9" i="3"/>
  <c r="S11" i="7"/>
  <c r="Q10" i="3"/>
  <c r="L15" i="11"/>
  <c r="P15" s="1"/>
  <c r="S15" s="1"/>
  <c r="N12" i="7"/>
  <c r="P12" s="1"/>
  <c r="Q20"/>
  <c r="S16"/>
  <c r="S12"/>
  <c r="S8"/>
  <c r="Q19" i="3"/>
  <c r="Q15"/>
  <c r="Q11"/>
  <c r="P7"/>
  <c r="K19" i="12"/>
  <c r="L17" i="15"/>
  <c r="P17" s="1"/>
  <c r="S17" s="1"/>
  <c r="L16" i="16"/>
  <c r="P16" s="1"/>
  <c r="S16" s="1"/>
  <c r="S18" i="7"/>
  <c r="Q13" i="3"/>
  <c r="L15" i="9"/>
  <c r="P15" s="1"/>
  <c r="S15" s="1"/>
  <c r="G20" i="11"/>
  <c r="P7"/>
  <c r="S7" s="1"/>
  <c r="H20" i="15"/>
  <c r="L11" i="16"/>
  <c r="P11" s="1"/>
  <c r="S11" s="1"/>
  <c r="P17" i="3"/>
  <c r="P20" i="6"/>
  <c r="N8" i="7"/>
  <c r="P8" s="1"/>
  <c r="S17"/>
  <c r="S13"/>
  <c r="S9"/>
  <c r="Q16" i="3"/>
  <c r="Q12"/>
  <c r="Q8"/>
  <c r="L15" i="10"/>
  <c r="P15" s="1"/>
  <c r="S15" s="1"/>
  <c r="T20" i="11"/>
  <c r="L10" i="16"/>
  <c r="P10" s="1"/>
  <c r="S10" s="1"/>
  <c r="T20" i="26"/>
  <c r="M20"/>
  <c r="P7"/>
  <c r="I20"/>
  <c r="T20" i="17"/>
  <c r="S7"/>
  <c r="B20"/>
  <c r="T20" i="16"/>
  <c r="H8"/>
  <c r="L8" s="1"/>
  <c r="P8" s="1"/>
  <c r="S8" s="1"/>
  <c r="T20" i="15"/>
  <c r="L7"/>
  <c r="P7" s="1"/>
  <c r="S7" s="1"/>
  <c r="T20" i="14"/>
  <c r="L15"/>
  <c r="P15" s="1"/>
  <c r="S15" s="1"/>
  <c r="H20"/>
  <c r="L20" s="1"/>
  <c r="P20" s="1"/>
  <c r="S20" s="1"/>
  <c r="H20" i="11"/>
  <c r="B20"/>
  <c r="P16" i="10"/>
  <c r="S16" s="1"/>
  <c r="N28"/>
  <c r="G20" i="9"/>
  <c r="H20" s="1"/>
  <c r="B20"/>
  <c r="N14" i="8"/>
  <c r="Q14" s="1"/>
  <c r="N13"/>
  <c r="Q13" s="1"/>
  <c r="K20"/>
  <c r="N8"/>
  <c r="Q8" s="1"/>
  <c r="N9"/>
  <c r="Q9" s="1"/>
  <c r="N10"/>
  <c r="Q10" s="1"/>
  <c r="N11"/>
  <c r="Q11" s="1"/>
  <c r="N12"/>
  <c r="Q12" s="1"/>
  <c r="F20"/>
  <c r="R18" i="7"/>
  <c r="R16"/>
  <c r="R14"/>
  <c r="R10"/>
  <c r="P18" i="3"/>
  <c r="P16"/>
  <c r="P14"/>
  <c r="P12"/>
  <c r="P10"/>
  <c r="P8"/>
  <c r="I20"/>
  <c r="L9"/>
  <c r="N9" s="1"/>
  <c r="L13"/>
  <c r="N13" s="1"/>
  <c r="L17"/>
  <c r="N17" s="1"/>
  <c r="D20" i="4"/>
  <c r="J7" i="6"/>
  <c r="K7" i="7"/>
  <c r="N17"/>
  <c r="P17" s="1"/>
  <c r="R13"/>
  <c r="R11"/>
  <c r="R9"/>
  <c r="K15"/>
  <c r="F20"/>
  <c r="J15" i="6"/>
  <c r="M15" s="1"/>
  <c r="O15" s="1"/>
  <c r="L20" i="1"/>
  <c r="N20" s="1"/>
  <c r="I20"/>
  <c r="L20" i="15" l="1"/>
  <c r="P20" s="1"/>
  <c r="S20" s="1"/>
  <c r="J20" i="6"/>
  <c r="P20" i="3"/>
  <c r="L20" i="9"/>
  <c r="L20" i="3"/>
  <c r="N20" s="1"/>
  <c r="P20" i="9"/>
  <c r="S20" s="1"/>
  <c r="P20" i="26"/>
  <c r="S20" s="1"/>
  <c r="S7"/>
  <c r="L20" i="17"/>
  <c r="P20" s="1"/>
  <c r="S20" s="1"/>
  <c r="H20" i="16"/>
  <c r="L20" s="1"/>
  <c r="P20" s="1"/>
  <c r="S20" s="1"/>
  <c r="L20" i="11"/>
  <c r="N20" i="8"/>
  <c r="Q20" s="1"/>
  <c r="R7" i="7"/>
  <c r="N7"/>
  <c r="P7" s="1"/>
  <c r="S7"/>
  <c r="N15"/>
  <c r="P15" s="1"/>
  <c r="R15"/>
  <c r="M7" i="6"/>
  <c r="O7" s="1"/>
  <c r="Q7"/>
  <c r="S15" i="7"/>
  <c r="Q20" i="3"/>
  <c r="K20" i="7"/>
  <c r="M20" i="6" l="1"/>
  <c r="O20" s="1"/>
  <c r="N20" i="7"/>
  <c r="P20" s="1"/>
  <c r="P20" i="11"/>
  <c r="S20" s="1"/>
  <c r="R20" i="7"/>
  <c r="S20"/>
</calcChain>
</file>

<file path=xl/sharedStrings.xml><?xml version="1.0" encoding="utf-8"?>
<sst xmlns="http://schemas.openxmlformats.org/spreadsheetml/2006/main" count="526" uniqueCount="106">
  <si>
    <t>Нарткала</t>
  </si>
  <si>
    <t>Под. Налог</t>
  </si>
  <si>
    <t>ЕСХ</t>
  </si>
  <si>
    <t>Имущ-во</t>
  </si>
  <si>
    <t>Зем. Налог</t>
  </si>
  <si>
    <t>Аренда</t>
  </si>
  <si>
    <t>Пред. Д-ть</t>
  </si>
  <si>
    <t>Итого</t>
  </si>
  <si>
    <t>РФФП</t>
  </si>
  <si>
    <t>МФ</t>
  </si>
  <si>
    <t>Всего</t>
  </si>
  <si>
    <t>Герменчик</t>
  </si>
  <si>
    <t>Кахун</t>
  </si>
  <si>
    <t>морзох</t>
  </si>
  <si>
    <t>Н Черек</t>
  </si>
  <si>
    <t>Псыгансу</t>
  </si>
  <si>
    <t>Псынабо</t>
  </si>
  <si>
    <t>Ст. Черек</t>
  </si>
  <si>
    <t>Урвань</t>
  </si>
  <si>
    <t>Шитхала</t>
  </si>
  <si>
    <t>Ч. Речка</t>
  </si>
  <si>
    <t>Псыкод</t>
  </si>
  <si>
    <t>ВУС</t>
  </si>
  <si>
    <t>Доходы бюджетов поселений на 2009год</t>
  </si>
  <si>
    <t>всего</t>
  </si>
  <si>
    <t>Администрация с.п.Герменчик</t>
  </si>
  <si>
    <t>Администрация с.п.Кахун</t>
  </si>
  <si>
    <t>Администрация с.п.Морзох</t>
  </si>
  <si>
    <t>Администрация с.п.Н Черек</t>
  </si>
  <si>
    <t>Администрация с.п.Псыгансу</t>
  </si>
  <si>
    <t>Администрация с.п.Псынабо</t>
  </si>
  <si>
    <t>Администрация с.п.Ст. Черек</t>
  </si>
  <si>
    <t>Администрация с.п.Урвань</t>
  </si>
  <si>
    <t>Администрация с.п.Шитхала</t>
  </si>
  <si>
    <t>Администрация с.п.Ч. Речка</t>
  </si>
  <si>
    <t>Администрация с.п.Псыкод</t>
  </si>
  <si>
    <t>План</t>
  </si>
  <si>
    <t>факт</t>
  </si>
  <si>
    <t>остаток</t>
  </si>
  <si>
    <t>Исполнение  бюджетов поселений на 31.03.2009год</t>
  </si>
  <si>
    <t>Администрация г.п.Нарткала</t>
  </si>
  <si>
    <t>Доходы бюджетов поселений на 2010год</t>
  </si>
  <si>
    <t>Аренда имущества</t>
  </si>
  <si>
    <t>ЕНВД</t>
  </si>
  <si>
    <t>Доходы бюджетов поселений на 2011год</t>
  </si>
  <si>
    <t>Библиотеч. Фонд</t>
  </si>
  <si>
    <t>Зем. Физ лиц.</t>
  </si>
  <si>
    <t>Зем всего</t>
  </si>
  <si>
    <t xml:space="preserve">План </t>
  </si>
  <si>
    <t>Факт</t>
  </si>
  <si>
    <t>%исполнения</t>
  </si>
  <si>
    <t>Исполнение</t>
  </si>
  <si>
    <t>бюджетов поселений на 23.09.2011г.</t>
  </si>
  <si>
    <t>Морзох</t>
  </si>
  <si>
    <t>Остаток по аренде</t>
  </si>
  <si>
    <t>сумма</t>
  </si>
  <si>
    <t>системами видеонаблюдения</t>
  </si>
  <si>
    <t>жилые помещ.</t>
  </si>
  <si>
    <t>тыс. руб</t>
  </si>
  <si>
    <t>служ. пом.</t>
  </si>
  <si>
    <t>Администрация района</t>
  </si>
  <si>
    <t>глав поселений  Урванского муниципального района</t>
  </si>
  <si>
    <t>Смета</t>
  </si>
  <si>
    <t>на оснащение жилых и служебных помещений</t>
  </si>
  <si>
    <t>Доходы бюджетов поселений на 2012год</t>
  </si>
  <si>
    <t>вус</t>
  </si>
  <si>
    <t>биб фонд</t>
  </si>
  <si>
    <t>прав</t>
  </si>
  <si>
    <t>Доходы бюджетов поселений на 2013год</t>
  </si>
  <si>
    <t xml:space="preserve">реализация </t>
  </si>
  <si>
    <t>посл.</t>
  </si>
  <si>
    <t>Доходы бюджетов поселений на 2014год</t>
  </si>
  <si>
    <t>Зем. Нал.физ лиц.</t>
  </si>
  <si>
    <t>Зем. Налог юр.лиц</t>
  </si>
  <si>
    <t>реал земли</t>
  </si>
  <si>
    <t>бюджет 2013год</t>
  </si>
  <si>
    <t xml:space="preserve"> в бюджетах необходим предусмотреть след расходы</t>
  </si>
  <si>
    <t>Матзатраты</t>
  </si>
  <si>
    <t xml:space="preserve">Схемы тер. План </t>
  </si>
  <si>
    <t>молод семья</t>
  </si>
  <si>
    <t>см. прилож.</t>
  </si>
  <si>
    <t>Указ президента 11520 сред. з/п Культура</t>
  </si>
  <si>
    <t>мин. з/плата -5554</t>
  </si>
  <si>
    <t>ФОТ аппарат до</t>
  </si>
  <si>
    <t>Энергоносители по факту 2013года</t>
  </si>
  <si>
    <t xml:space="preserve">Акциз на бензин </t>
  </si>
  <si>
    <t>ВАР 3</t>
  </si>
  <si>
    <t>з/н</t>
  </si>
  <si>
    <t>межбюджет</t>
  </si>
  <si>
    <t>Итого с дотацией</t>
  </si>
  <si>
    <t>Дотация районная</t>
  </si>
  <si>
    <t>Прочие неналоговые доходы</t>
  </si>
  <si>
    <t>Итого собств+МФ</t>
  </si>
  <si>
    <t>Дотация 2016</t>
  </si>
  <si>
    <t>платн</t>
  </si>
  <si>
    <t>субсидии</t>
  </si>
  <si>
    <t>увек пам</t>
  </si>
  <si>
    <t>мол. Семья</t>
  </si>
  <si>
    <t>субсидииза счет дор фонда</t>
  </si>
  <si>
    <t>гор среда</t>
  </si>
  <si>
    <t>Райнный фонд</t>
  </si>
  <si>
    <t xml:space="preserve"> дот за сч субв</t>
  </si>
  <si>
    <t>пересел</t>
  </si>
  <si>
    <t>Доходы  на 2024 год</t>
  </si>
  <si>
    <t>Доходы  на 2025 год</t>
  </si>
  <si>
    <t>Доход на 2023 год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</si>
</sst>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0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14"/>
      <color theme="1"/>
      <name val="Arial Cyr"/>
      <charset val="204"/>
    </font>
    <font>
      <sz val="14"/>
      <color theme="1"/>
      <name val="Arial Cyr"/>
      <charset val="204"/>
    </font>
    <font>
      <sz val="16"/>
      <color theme="1"/>
      <name val="Arial Cyr"/>
      <family val="2"/>
      <charset val="204"/>
    </font>
    <font>
      <b/>
      <sz val="16"/>
      <color theme="1"/>
      <name val="Arial Cyr"/>
      <family val="2"/>
      <charset val="204"/>
    </font>
    <font>
      <b/>
      <sz val="16"/>
      <color theme="1"/>
      <name val="Arial Cyr"/>
      <charset val="204"/>
    </font>
    <font>
      <sz val="14"/>
      <color theme="1"/>
      <name val="Arial Cyr"/>
      <family val="2"/>
      <charset val="204"/>
    </font>
    <font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b/>
      <sz val="9"/>
      <color theme="1"/>
      <name val="Arial Cyr"/>
      <family val="2"/>
      <charset val="204"/>
    </font>
    <font>
      <sz val="9"/>
      <color rgb="FFFF0000"/>
      <name val="Arial Cyr"/>
      <family val="2"/>
      <charset val="204"/>
    </font>
    <font>
      <b/>
      <sz val="9"/>
      <color theme="1"/>
      <name val="Arial Cyr"/>
      <charset val="204"/>
    </font>
    <font>
      <b/>
      <sz val="9"/>
      <name val="Arial Cyr"/>
      <charset val="204"/>
    </font>
    <font>
      <b/>
      <i/>
      <sz val="9"/>
      <color theme="1"/>
      <name val="Arial Cyr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i/>
      <sz val="9"/>
      <color theme="1"/>
      <name val="Arial Cyr"/>
      <charset val="204"/>
    </font>
    <font>
      <b/>
      <i/>
      <sz val="9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0" fillId="0" borderId="1" xfId="0" applyBorder="1" applyAlignment="1">
      <alignment wrapText="1"/>
    </xf>
    <xf numFmtId="164" fontId="0" fillId="0" borderId="0" xfId="0" applyNumberFormat="1"/>
    <xf numFmtId="0" fontId="5" fillId="0" borderId="1" xfId="0" applyFont="1" applyBorder="1"/>
    <xf numFmtId="0" fontId="5" fillId="0" borderId="1" xfId="0" applyFont="1" applyFill="1" applyBorder="1"/>
    <xf numFmtId="164" fontId="5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5" fillId="0" borderId="0" xfId="0" applyFont="1"/>
    <xf numFmtId="0" fontId="5" fillId="0" borderId="1" xfId="0" applyFont="1" applyFill="1" applyBorder="1" applyAlignment="1">
      <alignment wrapText="1"/>
    </xf>
    <xf numFmtId="164" fontId="7" fillId="0" borderId="1" xfId="0" applyNumberFormat="1" applyFont="1" applyBorder="1"/>
    <xf numFmtId="164" fontId="4" fillId="0" borderId="1" xfId="0" applyNumberFormat="1" applyFont="1" applyBorder="1"/>
    <xf numFmtId="0" fontId="9" fillId="0" borderId="1" xfId="0" applyFont="1" applyBorder="1"/>
    <xf numFmtId="0" fontId="0" fillId="0" borderId="1" xfId="0" applyFill="1" applyBorder="1" applyAlignment="1">
      <alignment wrapText="1"/>
    </xf>
    <xf numFmtId="10" fontId="0" fillId="0" borderId="0" xfId="0" applyNumberFormat="1"/>
    <xf numFmtId="1" fontId="0" fillId="0" borderId="1" xfId="0" applyNumberFormat="1" applyBorder="1"/>
    <xf numFmtId="1" fontId="9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19" fillId="2" borderId="1" xfId="0" applyFont="1" applyFill="1" applyBorder="1"/>
    <xf numFmtId="0" fontId="15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10" fillId="2" borderId="0" xfId="0" applyFont="1" applyFill="1"/>
    <xf numFmtId="0" fontId="0" fillId="2" borderId="1" xfId="0" applyFill="1" applyBorder="1"/>
    <xf numFmtId="0" fontId="2" fillId="2" borderId="1" xfId="0" applyFont="1" applyFill="1" applyBorder="1"/>
    <xf numFmtId="2" fontId="13" fillId="2" borderId="1" xfId="0" applyNumberFormat="1" applyFont="1" applyFill="1" applyBorder="1"/>
    <xf numFmtId="0" fontId="18" fillId="2" borderId="1" xfId="0" applyFont="1" applyFill="1" applyBorder="1"/>
    <xf numFmtId="2" fontId="15" fillId="2" borderId="1" xfId="0" applyNumberFormat="1" applyFont="1" applyFill="1" applyBorder="1"/>
    <xf numFmtId="2" fontId="13" fillId="3" borderId="1" xfId="0" applyNumberFormat="1" applyFont="1" applyFill="1" applyBorder="1"/>
    <xf numFmtId="0" fontId="13" fillId="3" borderId="1" xfId="0" applyFont="1" applyFill="1" applyBorder="1"/>
    <xf numFmtId="1" fontId="2" fillId="3" borderId="1" xfId="0" applyNumberFormat="1" applyFont="1" applyFill="1" applyBorder="1"/>
    <xf numFmtId="0" fontId="13" fillId="3" borderId="0" xfId="0" applyFont="1" applyFill="1"/>
    <xf numFmtId="0" fontId="17" fillId="2" borderId="1" xfId="0" applyFont="1" applyFill="1" applyBorder="1"/>
    <xf numFmtId="1" fontId="17" fillId="2" borderId="1" xfId="0" applyNumberFormat="1" applyFont="1" applyFill="1" applyBorder="1"/>
    <xf numFmtId="0" fontId="0" fillId="2" borderId="0" xfId="0" applyFill="1"/>
    <xf numFmtId="0" fontId="11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V46"/>
  <sheetViews>
    <sheetView zoomScaleNormal="100" workbookViewId="0">
      <selection activeCell="S14" sqref="S14"/>
    </sheetView>
  </sheetViews>
  <sheetFormatPr defaultRowHeight="12.75"/>
  <cols>
    <col min="1" max="1" width="15.140625" customWidth="1"/>
    <col min="2" max="2" width="12.140625" customWidth="1"/>
    <col min="3" max="3" width="0.140625" hidden="1" customWidth="1"/>
    <col min="4" max="4" width="13.140625" customWidth="1"/>
    <col min="5" max="5" width="9.140625" customWidth="1"/>
    <col min="6" max="6" width="10.140625" customWidth="1"/>
    <col min="7" max="7" width="11.28515625" customWidth="1"/>
    <col min="8" max="8" width="10.42578125" customWidth="1"/>
    <col min="9" max="9" width="9.140625" customWidth="1"/>
    <col min="10" max="10" width="10" customWidth="1"/>
    <col min="11" max="11" width="0.28515625" hidden="1" customWidth="1"/>
    <col min="12" max="12" width="11.85546875" customWidth="1"/>
    <col min="13" max="18" width="9.140625" customWidth="1"/>
    <col min="19" max="19" width="13.5703125" customWidth="1"/>
    <col min="20" max="20" width="9.140625" customWidth="1"/>
  </cols>
  <sheetData>
    <row r="2" spans="1:22">
      <c r="O2" t="s">
        <v>86</v>
      </c>
    </row>
    <row r="3" spans="1:22">
      <c r="B3" s="6" t="s">
        <v>71</v>
      </c>
      <c r="C3" s="6"/>
      <c r="D3" s="6"/>
      <c r="E3" s="6"/>
      <c r="F3" s="6"/>
    </row>
    <row r="6" spans="1:22" ht="38.25">
      <c r="A6" s="1"/>
      <c r="B6" s="1" t="s">
        <v>1</v>
      </c>
      <c r="C6" s="1" t="s">
        <v>43</v>
      </c>
      <c r="D6" s="1" t="s">
        <v>2</v>
      </c>
      <c r="E6" s="1" t="s">
        <v>3</v>
      </c>
      <c r="F6" s="9" t="s">
        <v>73</v>
      </c>
      <c r="G6" s="9" t="s">
        <v>72</v>
      </c>
      <c r="H6" s="1" t="s">
        <v>74</v>
      </c>
      <c r="I6" s="4" t="s">
        <v>5</v>
      </c>
      <c r="J6" s="9" t="s">
        <v>42</v>
      </c>
      <c r="K6" s="1" t="s">
        <v>6</v>
      </c>
      <c r="L6" s="9" t="s">
        <v>85</v>
      </c>
      <c r="M6" s="4" t="s">
        <v>7</v>
      </c>
      <c r="N6" s="2" t="s">
        <v>8</v>
      </c>
      <c r="O6" s="2" t="s">
        <v>9</v>
      </c>
      <c r="P6" s="1" t="s">
        <v>10</v>
      </c>
      <c r="Q6" s="1" t="s">
        <v>45</v>
      </c>
      <c r="R6" s="2" t="s">
        <v>22</v>
      </c>
      <c r="S6" s="5" t="s">
        <v>24</v>
      </c>
      <c r="T6" s="21" t="s">
        <v>75</v>
      </c>
    </row>
    <row r="7" spans="1:22">
      <c r="A7" s="1" t="s">
        <v>0</v>
      </c>
      <c r="B7" s="23">
        <v>14593000</v>
      </c>
      <c r="C7" s="1"/>
      <c r="D7" s="1">
        <v>318000</v>
      </c>
      <c r="E7" s="1">
        <v>572000</v>
      </c>
      <c r="F7" s="1">
        <v>3086500</v>
      </c>
      <c r="G7" s="1">
        <v>519700</v>
      </c>
      <c r="H7" s="1">
        <v>1070000</v>
      </c>
      <c r="I7" s="1">
        <f>661570+3730</f>
        <v>665300</v>
      </c>
      <c r="J7" s="1"/>
      <c r="K7" s="1"/>
      <c r="L7" s="1">
        <v>2720372.27</v>
      </c>
      <c r="M7" s="24">
        <f>B7+D7+E7+F7+G7+I7+K7+J7+H7+L7</f>
        <v>23544872.27</v>
      </c>
      <c r="N7" s="4">
        <v>12758500</v>
      </c>
      <c r="O7" s="1">
        <v>1178200</v>
      </c>
      <c r="P7" s="23">
        <f>M7+N7+O7</f>
        <v>37481572.269999996</v>
      </c>
      <c r="Q7" s="1">
        <v>24338</v>
      </c>
      <c r="R7" s="1"/>
      <c r="S7" s="4">
        <f>P7+R7+Q7</f>
        <v>37505910.269999996</v>
      </c>
      <c r="T7" s="4" t="e">
        <f>#REF!</f>
        <v>#REF!</v>
      </c>
      <c r="U7" s="10"/>
      <c r="V7" s="10"/>
    </row>
    <row r="8" spans="1:22">
      <c r="A8" s="1" t="s">
        <v>11</v>
      </c>
      <c r="B8" s="1">
        <v>486000</v>
      </c>
      <c r="C8" s="1"/>
      <c r="D8" s="1">
        <v>169000</v>
      </c>
      <c r="E8" s="1">
        <v>40000</v>
      </c>
      <c r="F8" s="1">
        <v>57000</v>
      </c>
      <c r="G8" s="1">
        <v>56500</v>
      </c>
      <c r="H8" s="1">
        <v>50000</v>
      </c>
      <c r="I8" s="1">
        <v>2752000</v>
      </c>
      <c r="J8" s="1">
        <v>14000</v>
      </c>
      <c r="K8" s="1"/>
      <c r="L8" s="1">
        <v>730205.19</v>
      </c>
      <c r="M8" s="24">
        <f t="shared" ref="M8:M18" si="0">B8+D8+E8+F8+G8+I8+K8+J8+H8+L8</f>
        <v>4354705.1899999995</v>
      </c>
      <c r="N8" s="4">
        <v>487600</v>
      </c>
      <c r="O8" s="1">
        <v>146400</v>
      </c>
      <c r="P8" s="1">
        <f t="shared" ref="P8:P19" si="1">M8+N8+O8</f>
        <v>4988705.1899999995</v>
      </c>
      <c r="Q8" s="1">
        <v>12169</v>
      </c>
      <c r="R8" s="1">
        <v>119900</v>
      </c>
      <c r="S8" s="4">
        <f t="shared" ref="S8:S20" si="2">P8+R8+Q8</f>
        <v>5120774.1899999995</v>
      </c>
      <c r="T8" s="4" t="e">
        <f>#REF!</f>
        <v>#REF!</v>
      </c>
      <c r="U8" s="10"/>
      <c r="V8" s="10"/>
    </row>
    <row r="9" spans="1:22">
      <c r="A9" s="1" t="s">
        <v>12</v>
      </c>
      <c r="B9" s="1">
        <v>661000</v>
      </c>
      <c r="C9" s="1"/>
      <c r="D9" s="1">
        <v>361000</v>
      </c>
      <c r="E9" s="1">
        <v>62000</v>
      </c>
      <c r="F9" s="1">
        <v>23000</v>
      </c>
      <c r="G9" s="1">
        <v>136300</v>
      </c>
      <c r="H9" s="1"/>
      <c r="I9" s="1">
        <v>3450200</v>
      </c>
      <c r="J9" s="1">
        <v>16000</v>
      </c>
      <c r="K9" s="1"/>
      <c r="L9" s="1">
        <v>1567793.49</v>
      </c>
      <c r="M9" s="24">
        <f t="shared" si="0"/>
        <v>6277293.4900000002</v>
      </c>
      <c r="N9" s="4">
        <v>1102000</v>
      </c>
      <c r="O9" s="1">
        <v>271800</v>
      </c>
      <c r="P9" s="1">
        <f t="shared" si="1"/>
        <v>7651093.4900000002</v>
      </c>
      <c r="Q9" s="1">
        <v>12169</v>
      </c>
      <c r="R9" s="1">
        <v>239800</v>
      </c>
      <c r="S9" s="4">
        <f t="shared" si="2"/>
        <v>7903062.4900000002</v>
      </c>
      <c r="T9" s="4" t="e">
        <f>#REF!</f>
        <v>#REF!</v>
      </c>
      <c r="U9" s="10"/>
      <c r="V9" s="10"/>
    </row>
    <row r="10" spans="1:22">
      <c r="A10" s="1" t="s">
        <v>13</v>
      </c>
      <c r="B10" s="1">
        <v>57000</v>
      </c>
      <c r="C10" s="1"/>
      <c r="D10" s="1">
        <v>59000</v>
      </c>
      <c r="E10" s="1">
        <v>14000</v>
      </c>
      <c r="F10" s="1">
        <v>6000</v>
      </c>
      <c r="G10" s="1">
        <v>27700</v>
      </c>
      <c r="H10" s="1"/>
      <c r="I10" s="1">
        <v>1106600</v>
      </c>
      <c r="J10" s="1">
        <v>16000</v>
      </c>
      <c r="K10" s="1"/>
      <c r="L10" s="1">
        <v>200448.48</v>
      </c>
      <c r="M10" s="24">
        <f t="shared" si="0"/>
        <v>1486748.48</v>
      </c>
      <c r="N10" s="4">
        <v>726000</v>
      </c>
      <c r="O10" s="1">
        <v>44800</v>
      </c>
      <c r="P10" s="1">
        <f t="shared" si="1"/>
        <v>2257548.48</v>
      </c>
      <c r="Q10" s="1">
        <v>12169</v>
      </c>
      <c r="R10" s="1">
        <v>48000</v>
      </c>
      <c r="S10" s="4">
        <f t="shared" si="2"/>
        <v>2317717.48</v>
      </c>
      <c r="T10" s="4" t="e">
        <f>#REF!</f>
        <v>#REF!</v>
      </c>
      <c r="U10" s="10"/>
      <c r="V10" s="10"/>
    </row>
    <row r="11" spans="1:22">
      <c r="A11" s="1" t="s">
        <v>14</v>
      </c>
      <c r="B11" s="1">
        <v>258000</v>
      </c>
      <c r="C11" s="1"/>
      <c r="D11" s="1">
        <v>12000</v>
      </c>
      <c r="E11" s="1">
        <v>32000</v>
      </c>
      <c r="F11" s="1">
        <v>15000</v>
      </c>
      <c r="G11" s="1">
        <v>49000</v>
      </c>
      <c r="H11" s="1">
        <v>280000</v>
      </c>
      <c r="I11" s="1">
        <v>2489200</v>
      </c>
      <c r="J11" s="1">
        <v>16000</v>
      </c>
      <c r="K11" s="1"/>
      <c r="L11" s="1">
        <v>594186.56999999995</v>
      </c>
      <c r="M11" s="24">
        <f t="shared" si="0"/>
        <v>3745386.57</v>
      </c>
      <c r="N11" s="4">
        <v>172000</v>
      </c>
      <c r="O11" s="1">
        <v>114300</v>
      </c>
      <c r="P11" s="1">
        <f t="shared" si="1"/>
        <v>4031686.57</v>
      </c>
      <c r="Q11" s="1">
        <v>12169</v>
      </c>
      <c r="R11" s="1">
        <v>119900</v>
      </c>
      <c r="S11" s="4">
        <f t="shared" si="2"/>
        <v>4163755.57</v>
      </c>
      <c r="T11" s="4" t="e">
        <f>#REF!</f>
        <v>#REF!</v>
      </c>
      <c r="U11" s="10"/>
      <c r="V11" s="10"/>
    </row>
    <row r="12" spans="1:22">
      <c r="A12" s="1" t="s">
        <v>15</v>
      </c>
      <c r="B12" s="1">
        <v>539000</v>
      </c>
      <c r="C12" s="1"/>
      <c r="D12" s="1">
        <v>111800</v>
      </c>
      <c r="E12" s="1">
        <v>41000</v>
      </c>
      <c r="F12" s="1">
        <v>36000</v>
      </c>
      <c r="G12" s="1">
        <v>80000</v>
      </c>
      <c r="H12" s="1"/>
      <c r="I12" s="1">
        <v>2174500</v>
      </c>
      <c r="J12" s="1">
        <v>16000</v>
      </c>
      <c r="K12" s="1"/>
      <c r="L12" s="1">
        <v>862644.36</v>
      </c>
      <c r="M12" s="24">
        <f t="shared" si="0"/>
        <v>3860944.36</v>
      </c>
      <c r="N12" s="4">
        <v>965000</v>
      </c>
      <c r="O12" s="1">
        <v>245100</v>
      </c>
      <c r="P12" s="1">
        <f t="shared" si="1"/>
        <v>5071044.3599999994</v>
      </c>
      <c r="Q12" s="1">
        <v>12169</v>
      </c>
      <c r="R12" s="1">
        <v>239800</v>
      </c>
      <c r="S12" s="4">
        <f t="shared" si="2"/>
        <v>5323013.3599999994</v>
      </c>
      <c r="T12" s="4" t="e">
        <f>#REF!</f>
        <v>#REF!</v>
      </c>
      <c r="U12" s="10"/>
      <c r="V12" s="10"/>
    </row>
    <row r="13" spans="1:22">
      <c r="A13" s="1" t="s">
        <v>16</v>
      </c>
      <c r="B13" s="1">
        <v>126000</v>
      </c>
      <c r="C13" s="1"/>
      <c r="D13" s="1">
        <v>18000</v>
      </c>
      <c r="E13" s="1">
        <v>31000</v>
      </c>
      <c r="F13" s="1">
        <v>10000</v>
      </c>
      <c r="G13" s="1">
        <v>32000</v>
      </c>
      <c r="H13" s="1">
        <v>500000</v>
      </c>
      <c r="I13" s="1">
        <v>1854700</v>
      </c>
      <c r="J13" s="1">
        <v>16000</v>
      </c>
      <c r="K13" s="1"/>
      <c r="L13" s="1">
        <v>554812.77</v>
      </c>
      <c r="M13" s="24">
        <f t="shared" si="0"/>
        <v>3142512.77</v>
      </c>
      <c r="N13" s="4">
        <v>1006000</v>
      </c>
      <c r="O13" s="1">
        <v>58900</v>
      </c>
      <c r="P13" s="1">
        <f t="shared" si="1"/>
        <v>4207412.7699999996</v>
      </c>
      <c r="Q13" s="1">
        <v>12169</v>
      </c>
      <c r="R13" s="1">
        <v>48000</v>
      </c>
      <c r="S13" s="4">
        <f t="shared" si="2"/>
        <v>4267581.7699999996</v>
      </c>
      <c r="T13" s="4" t="e">
        <f>#REF!</f>
        <v>#REF!</v>
      </c>
      <c r="U13" s="10"/>
      <c r="V13" s="10"/>
    </row>
    <row r="14" spans="1:22">
      <c r="A14" s="1" t="s">
        <v>17</v>
      </c>
      <c r="B14" s="1">
        <v>898000</v>
      </c>
      <c r="C14" s="1"/>
      <c r="D14" s="1">
        <v>98200</v>
      </c>
      <c r="E14" s="1">
        <v>47000</v>
      </c>
      <c r="F14" s="1">
        <v>356000</v>
      </c>
      <c r="G14" s="1">
        <v>123000</v>
      </c>
      <c r="H14" s="1"/>
      <c r="I14" s="1">
        <v>3962000</v>
      </c>
      <c r="J14" s="1">
        <v>16000</v>
      </c>
      <c r="K14" s="1"/>
      <c r="L14" s="1">
        <v>1202690.8999999999</v>
      </c>
      <c r="M14" s="24">
        <f t="shared" si="0"/>
        <v>6702890.9000000004</v>
      </c>
      <c r="N14" s="4"/>
      <c r="O14" s="1">
        <v>237500</v>
      </c>
      <c r="P14" s="1">
        <f t="shared" si="1"/>
        <v>6940390.9000000004</v>
      </c>
      <c r="Q14" s="1">
        <v>12169</v>
      </c>
      <c r="R14" s="1">
        <v>239800</v>
      </c>
      <c r="S14" s="4">
        <f t="shared" si="2"/>
        <v>7192359.9000000004</v>
      </c>
      <c r="T14" s="4" t="e">
        <f>#REF!</f>
        <v>#REF!</v>
      </c>
      <c r="U14" s="10"/>
      <c r="V14" s="10"/>
    </row>
    <row r="15" spans="1:22">
      <c r="A15" s="1" t="s">
        <v>18</v>
      </c>
      <c r="B15" s="1">
        <v>539000</v>
      </c>
      <c r="C15" s="1"/>
      <c r="D15" s="1">
        <v>32000</v>
      </c>
      <c r="E15" s="1">
        <v>41000</v>
      </c>
      <c r="F15" s="1">
        <v>52000</v>
      </c>
      <c r="G15" s="1">
        <v>201000</v>
      </c>
      <c r="H15" s="1">
        <v>50000</v>
      </c>
      <c r="I15" s="1">
        <v>2601400</v>
      </c>
      <c r="J15" s="1">
        <v>16000</v>
      </c>
      <c r="K15" s="1"/>
      <c r="L15" s="1">
        <v>1531999.12</v>
      </c>
      <c r="M15" s="24">
        <f t="shared" si="0"/>
        <v>5064399.12</v>
      </c>
      <c r="N15" s="4"/>
      <c r="O15" s="1">
        <v>206000</v>
      </c>
      <c r="P15" s="1">
        <f t="shared" si="1"/>
        <v>5270399.12</v>
      </c>
      <c r="Q15" s="1">
        <v>12169</v>
      </c>
      <c r="R15" s="1">
        <v>239800</v>
      </c>
      <c r="S15" s="4">
        <f t="shared" si="2"/>
        <v>5522368.1200000001</v>
      </c>
      <c r="T15" s="4" t="e">
        <f>#REF!</f>
        <v>#REF!</v>
      </c>
      <c r="U15" s="10"/>
      <c r="V15" s="10"/>
    </row>
    <row r="16" spans="1:22">
      <c r="A16" s="1" t="s">
        <v>19</v>
      </c>
      <c r="B16" s="1">
        <v>96000</v>
      </c>
      <c r="C16" s="1"/>
      <c r="D16" s="1">
        <v>0</v>
      </c>
      <c r="E16" s="1">
        <v>32000</v>
      </c>
      <c r="F16" s="1">
        <v>5000</v>
      </c>
      <c r="G16" s="1">
        <v>38500</v>
      </c>
      <c r="H16" s="1">
        <v>50000</v>
      </c>
      <c r="I16" s="1">
        <v>716200</v>
      </c>
      <c r="J16" s="1">
        <v>16000</v>
      </c>
      <c r="K16" s="1"/>
      <c r="L16" s="1">
        <v>261298.92</v>
      </c>
      <c r="M16" s="24">
        <f t="shared" si="0"/>
        <v>1214998.92</v>
      </c>
      <c r="N16" s="4">
        <v>2475000</v>
      </c>
      <c r="O16" s="1">
        <v>45100</v>
      </c>
      <c r="P16" s="1">
        <f t="shared" si="1"/>
        <v>3735098.92</v>
      </c>
      <c r="Q16" s="1">
        <v>12169</v>
      </c>
      <c r="R16" s="1">
        <v>48000</v>
      </c>
      <c r="S16" s="4">
        <f t="shared" si="2"/>
        <v>3795267.92</v>
      </c>
      <c r="T16" s="4" t="e">
        <f>#REF!</f>
        <v>#REF!</v>
      </c>
      <c r="U16" s="10"/>
      <c r="V16" s="10"/>
    </row>
    <row r="17" spans="1:22">
      <c r="A17" s="1" t="s">
        <v>20</v>
      </c>
      <c r="B17" s="1">
        <v>234000</v>
      </c>
      <c r="C17" s="1"/>
      <c r="D17" s="1">
        <v>86000</v>
      </c>
      <c r="E17" s="1">
        <v>22000</v>
      </c>
      <c r="F17" s="1">
        <v>26000</v>
      </c>
      <c r="G17" s="1">
        <v>34000</v>
      </c>
      <c r="H17" s="1"/>
      <c r="I17" s="1">
        <v>1388900</v>
      </c>
      <c r="J17" s="1">
        <v>16000</v>
      </c>
      <c r="K17" s="1"/>
      <c r="L17" s="1">
        <v>433111.9</v>
      </c>
      <c r="M17" s="24">
        <f t="shared" si="0"/>
        <v>2240011.9</v>
      </c>
      <c r="N17" s="4">
        <v>1235000</v>
      </c>
      <c r="O17" s="1">
        <v>99300</v>
      </c>
      <c r="P17" s="1">
        <f t="shared" si="1"/>
        <v>3574311.9</v>
      </c>
      <c r="Q17" s="1">
        <v>12169</v>
      </c>
      <c r="R17" s="1">
        <v>119900</v>
      </c>
      <c r="S17" s="4">
        <f t="shared" si="2"/>
        <v>3706380.9</v>
      </c>
      <c r="T17" s="4" t="e">
        <f>#REF!</f>
        <v>#REF!</v>
      </c>
      <c r="U17" s="10"/>
      <c r="V17" s="10"/>
    </row>
    <row r="18" spans="1:22">
      <c r="A18" s="1" t="s">
        <v>21</v>
      </c>
      <c r="B18" s="1">
        <v>113000</v>
      </c>
      <c r="C18" s="1"/>
      <c r="D18" s="1">
        <v>52000</v>
      </c>
      <c r="E18" s="1">
        <v>27000</v>
      </c>
      <c r="F18" s="1">
        <v>3000</v>
      </c>
      <c r="G18" s="1">
        <v>37500</v>
      </c>
      <c r="H18" s="1"/>
      <c r="I18" s="1">
        <v>980000</v>
      </c>
      <c r="J18" s="1">
        <v>16000</v>
      </c>
      <c r="K18" s="1"/>
      <c r="L18" s="1">
        <v>293513.84999999998</v>
      </c>
      <c r="M18" s="24">
        <f t="shared" si="0"/>
        <v>1522013.85</v>
      </c>
      <c r="N18" s="4">
        <v>770000</v>
      </c>
      <c r="O18" s="1">
        <v>62200</v>
      </c>
      <c r="P18" s="1">
        <f t="shared" si="1"/>
        <v>2354213.85</v>
      </c>
      <c r="Q18" s="1">
        <v>12169</v>
      </c>
      <c r="R18" s="1">
        <v>48000</v>
      </c>
      <c r="S18" s="4">
        <f t="shared" si="2"/>
        <v>2414382.85</v>
      </c>
      <c r="T18" s="4" t="e">
        <f>#REF!</f>
        <v>#REF!</v>
      </c>
      <c r="U18" s="10"/>
      <c r="V18" s="10"/>
    </row>
    <row r="19" spans="1:2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0">
        <f t="shared" ref="M19" si="3">B19+D19+E19+F19+G19+I19+K19</f>
        <v>0</v>
      </c>
      <c r="N19" s="4"/>
      <c r="O19" s="1"/>
      <c r="P19" s="1">
        <f t="shared" si="1"/>
        <v>0</v>
      </c>
      <c r="Q19" s="1"/>
      <c r="R19" s="1"/>
      <c r="S19" s="4">
        <f t="shared" si="2"/>
        <v>0</v>
      </c>
      <c r="T19" s="1"/>
      <c r="U19" s="10"/>
      <c r="V19" s="10"/>
    </row>
    <row r="20" spans="1:22">
      <c r="A20" s="1" t="s">
        <v>7</v>
      </c>
      <c r="B20" s="23">
        <f>B7+B8+B9+B10+B11+B12+B13+B14+B15+B16+B17+B18</f>
        <v>18600000</v>
      </c>
      <c r="C20" s="1"/>
      <c r="D20" s="1">
        <f>D7+D8+D9+D10+D11+D12+D13+D14+D15+D16+D17+D18</f>
        <v>1317000</v>
      </c>
      <c r="E20" s="1">
        <f t="shared" ref="E20:R20" si="4">E7+E8+E9+E10+E11+E12+E13+E14+E15+E16+E17+E18</f>
        <v>961000</v>
      </c>
      <c r="F20" s="1">
        <f t="shared" si="4"/>
        <v>3675500</v>
      </c>
      <c r="G20" s="1">
        <f t="shared" si="4"/>
        <v>1335200</v>
      </c>
      <c r="H20" s="1">
        <f t="shared" si="4"/>
        <v>2000000</v>
      </c>
      <c r="I20" s="1">
        <f>I7+I8+I9+I10+I11+I12+I13+I14+I15+I16+I17+I18</f>
        <v>24141000</v>
      </c>
      <c r="J20" s="1">
        <f>J8+J7+J9+J10+J11+J12+J13+J14+J15+J16+J17+J18</f>
        <v>174000</v>
      </c>
      <c r="K20" s="1">
        <f t="shared" ref="K20:L20" si="5">K8+K7+K9+K10+K11+K12+K13+K14+K15+K16+K17+K18</f>
        <v>0</v>
      </c>
      <c r="L20" s="1">
        <f t="shared" si="5"/>
        <v>10953077.820000002</v>
      </c>
      <c r="M20" s="20">
        <f>M7+M8+M9+M10+M11+M12+M13+M14+M15+M16+M17+M18</f>
        <v>63156777.82</v>
      </c>
      <c r="N20" s="4">
        <f t="shared" si="4"/>
        <v>21697100</v>
      </c>
      <c r="O20" s="1">
        <f t="shared" si="4"/>
        <v>2709600</v>
      </c>
      <c r="P20" s="1">
        <f>P7+P8+P9+P10+P11+P12+P13+P14+P15+P16+P17+P18</f>
        <v>87563477.820000008</v>
      </c>
      <c r="Q20" s="1">
        <f>Q7+Q8+Q9+Q10+Q11+Q12+Q13+Q14+Q15+Q16+Q17+Q18</f>
        <v>158197</v>
      </c>
      <c r="R20" s="1">
        <f t="shared" si="4"/>
        <v>1510900</v>
      </c>
      <c r="S20" s="4">
        <f t="shared" si="2"/>
        <v>89232574.820000008</v>
      </c>
      <c r="T20" s="1" t="e">
        <f>SUM(T7:T19)</f>
        <v>#REF!</v>
      </c>
      <c r="U20" s="10"/>
      <c r="V20" s="10"/>
    </row>
    <row r="2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2">
      <c r="F22" t="s">
        <v>87</v>
      </c>
      <c r="G22" s="6">
        <f>F20+G20</f>
        <v>5010700</v>
      </c>
      <c r="I22" s="6"/>
      <c r="J22" s="6"/>
    </row>
    <row r="23" spans="1:22">
      <c r="A23" t="s">
        <v>76</v>
      </c>
      <c r="P23">
        <f>O20+Q20+R20</f>
        <v>4378697</v>
      </c>
    </row>
    <row r="24" spans="1:22">
      <c r="A24" t="s">
        <v>81</v>
      </c>
      <c r="E24" t="s">
        <v>80</v>
      </c>
    </row>
    <row r="25" spans="1:22">
      <c r="A25" t="s">
        <v>82</v>
      </c>
    </row>
    <row r="26" spans="1:22">
      <c r="B26" t="s">
        <v>78</v>
      </c>
      <c r="D26" t="s">
        <v>79</v>
      </c>
    </row>
    <row r="27" spans="1:22">
      <c r="A27" t="s">
        <v>0</v>
      </c>
      <c r="D27">
        <v>1265</v>
      </c>
    </row>
    <row r="28" spans="1:22">
      <c r="A28" s="1" t="s">
        <v>11</v>
      </c>
      <c r="B28">
        <v>240</v>
      </c>
      <c r="D28">
        <v>506</v>
      </c>
    </row>
    <row r="29" spans="1:22">
      <c r="A29" s="1" t="s">
        <v>12</v>
      </c>
      <c r="B29">
        <v>420</v>
      </c>
      <c r="D29">
        <v>506</v>
      </c>
    </row>
    <row r="30" spans="1:22">
      <c r="A30" s="1" t="s">
        <v>13</v>
      </c>
      <c r="B30">
        <v>150</v>
      </c>
      <c r="D30">
        <v>253</v>
      </c>
    </row>
    <row r="31" spans="1:22">
      <c r="A31" s="1" t="s">
        <v>14</v>
      </c>
      <c r="B31">
        <v>210</v>
      </c>
      <c r="D31">
        <v>506</v>
      </c>
    </row>
    <row r="32" spans="1:22">
      <c r="A32" s="1" t="s">
        <v>15</v>
      </c>
      <c r="B32">
        <v>360</v>
      </c>
      <c r="D32">
        <v>506</v>
      </c>
    </row>
    <row r="33" spans="1:4">
      <c r="A33" s="1" t="s">
        <v>16</v>
      </c>
      <c r="B33">
        <v>150</v>
      </c>
      <c r="D33">
        <v>253</v>
      </c>
    </row>
    <row r="34" spans="1:4">
      <c r="A34" s="1" t="s">
        <v>17</v>
      </c>
      <c r="B34">
        <v>390</v>
      </c>
      <c r="D34">
        <v>506</v>
      </c>
    </row>
    <row r="35" spans="1:4">
      <c r="A35" s="1" t="s">
        <v>18</v>
      </c>
      <c r="B35">
        <v>255</v>
      </c>
      <c r="D35">
        <v>759</v>
      </c>
    </row>
    <row r="36" spans="1:4">
      <c r="A36" s="1" t="s">
        <v>19</v>
      </c>
      <c r="B36">
        <v>150</v>
      </c>
      <c r="D36">
        <v>253</v>
      </c>
    </row>
    <row r="37" spans="1:4">
      <c r="A37" s="1" t="s">
        <v>20</v>
      </c>
      <c r="B37">
        <v>210</v>
      </c>
      <c r="D37">
        <v>253</v>
      </c>
    </row>
    <row r="38" spans="1:4">
      <c r="A38" s="1" t="s">
        <v>21</v>
      </c>
      <c r="B38">
        <v>165</v>
      </c>
      <c r="D38">
        <v>253</v>
      </c>
    </row>
    <row r="40" spans="1:4">
      <c r="A40" t="s">
        <v>84</v>
      </c>
    </row>
    <row r="41" spans="1:4">
      <c r="B41" s="22"/>
    </row>
    <row r="42" spans="1:4">
      <c r="B42" s="22"/>
    </row>
    <row r="43" spans="1:4">
      <c r="B43" s="22"/>
    </row>
    <row r="44" spans="1:4">
      <c r="B44" s="22"/>
    </row>
    <row r="45" spans="1:4">
      <c r="A45" t="s">
        <v>77</v>
      </c>
      <c r="B45" s="22">
        <v>1.06</v>
      </c>
    </row>
    <row r="46" spans="1:4">
      <c r="A46" t="s">
        <v>83</v>
      </c>
      <c r="B46" s="22">
        <v>1.0649999999999999</v>
      </c>
    </row>
  </sheetData>
  <pageMargins left="0.31496062992125984" right="0.31496062992125984" top="0.74803149606299213" bottom="0.74803149606299213" header="0.31496062992125984" footer="0.31496062992125984"/>
  <pageSetup paperSize="9" scale="79" orientation="landscape" verticalDpi="0" r:id="rId1"/>
  <colBreaks count="1" manualBreakCount="1">
    <brk id="20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3:V22"/>
  <sheetViews>
    <sheetView zoomScaleNormal="100" workbookViewId="0">
      <selection activeCell="D29" sqref="D29"/>
    </sheetView>
  </sheetViews>
  <sheetFormatPr defaultRowHeight="12.75"/>
  <cols>
    <col min="1" max="1" width="13.140625" customWidth="1"/>
    <col min="2" max="2" width="12.140625" customWidth="1"/>
    <col min="3" max="3" width="2.7109375" customWidth="1"/>
    <col min="4" max="5" width="9.140625" customWidth="1"/>
    <col min="6" max="6" width="11.5703125" customWidth="1"/>
    <col min="7" max="8" width="10.5703125" customWidth="1"/>
    <col min="9" max="9" width="9.140625" customWidth="1"/>
    <col min="10" max="10" width="11.28515625" customWidth="1"/>
    <col min="11" max="11" width="0.28515625" customWidth="1"/>
    <col min="12" max="20" width="9.140625" customWidth="1"/>
  </cols>
  <sheetData>
    <row r="3" spans="1:22">
      <c r="B3" s="6" t="s">
        <v>44</v>
      </c>
      <c r="C3" s="6"/>
      <c r="D3" s="6"/>
      <c r="E3" s="6"/>
      <c r="F3" s="6"/>
    </row>
    <row r="6" spans="1:22" ht="25.5">
      <c r="A6" s="1"/>
      <c r="B6" s="1" t="s">
        <v>1</v>
      </c>
      <c r="C6" s="1" t="s">
        <v>43</v>
      </c>
      <c r="D6" s="1" t="s">
        <v>2</v>
      </c>
      <c r="E6" s="1" t="s">
        <v>3</v>
      </c>
      <c r="F6" s="1" t="s">
        <v>4</v>
      </c>
      <c r="G6" s="1" t="s">
        <v>4</v>
      </c>
      <c r="H6" s="1"/>
      <c r="I6" s="4" t="s">
        <v>5</v>
      </c>
      <c r="J6" s="9" t="s">
        <v>42</v>
      </c>
      <c r="K6" s="1" t="s">
        <v>6</v>
      </c>
      <c r="L6" s="4" t="s">
        <v>7</v>
      </c>
      <c r="M6" s="2" t="s">
        <v>8</v>
      </c>
      <c r="N6" s="2" t="s">
        <v>8</v>
      </c>
      <c r="O6" s="2" t="s">
        <v>9</v>
      </c>
      <c r="P6" s="1" t="s">
        <v>10</v>
      </c>
      <c r="Q6" s="1" t="s">
        <v>45</v>
      </c>
      <c r="R6" s="2" t="s">
        <v>22</v>
      </c>
      <c r="S6" s="5" t="s">
        <v>24</v>
      </c>
    </row>
    <row r="7" spans="1:22">
      <c r="A7" s="1" t="s">
        <v>0</v>
      </c>
      <c r="B7" s="1">
        <v>9483000</v>
      </c>
      <c r="C7" s="1"/>
      <c r="D7" s="1">
        <v>57000</v>
      </c>
      <c r="E7" s="1">
        <v>531000</v>
      </c>
      <c r="F7" s="1">
        <v>2575000</v>
      </c>
      <c r="G7" s="1">
        <f>M7-N7-501000</f>
        <v>7152800</v>
      </c>
      <c r="H7" s="1">
        <f>F7+G7</f>
        <v>9727800</v>
      </c>
      <c r="I7" s="1">
        <v>580000</v>
      </c>
      <c r="J7" s="1"/>
      <c r="K7" s="1"/>
      <c r="L7" s="4">
        <f>B7+D7+E7+H7+I7+J7</f>
        <v>20378800</v>
      </c>
      <c r="M7" s="1">
        <v>10204800</v>
      </c>
      <c r="N7" s="1">
        <v>2551000</v>
      </c>
      <c r="O7" s="1">
        <v>1080600</v>
      </c>
      <c r="P7" s="1">
        <f t="shared" ref="P7:P19" si="0">L7+M7+O7</f>
        <v>31664200</v>
      </c>
      <c r="Q7" s="1">
        <v>23560</v>
      </c>
      <c r="R7" s="1"/>
      <c r="S7" s="4">
        <f>P7+R7+Q7</f>
        <v>31687760</v>
      </c>
      <c r="U7" s="10"/>
      <c r="V7" s="10"/>
    </row>
    <row r="8" spans="1:22">
      <c r="A8" s="1" t="s">
        <v>11</v>
      </c>
      <c r="B8" s="1">
        <v>338000</v>
      </c>
      <c r="C8" s="1"/>
      <c r="D8" s="1">
        <v>45000</v>
      </c>
      <c r="E8" s="1">
        <v>38000</v>
      </c>
      <c r="F8" s="1">
        <v>108000</v>
      </c>
      <c r="G8" s="1">
        <f t="shared" ref="G8:G18" si="1">M8-N8</f>
        <v>445900</v>
      </c>
      <c r="H8" s="1">
        <f t="shared" ref="H8:H20" si="2">F8+G8</f>
        <v>553900</v>
      </c>
      <c r="I8" s="1">
        <v>1454000</v>
      </c>
      <c r="J8" s="1">
        <v>25000</v>
      </c>
      <c r="K8" s="1"/>
      <c r="L8" s="4">
        <f t="shared" ref="L8:L20" si="3">B8+D8+E8+H8+I8+J8</f>
        <v>2453900</v>
      </c>
      <c r="M8" s="1">
        <v>594900</v>
      </c>
      <c r="N8" s="1">
        <v>149000</v>
      </c>
      <c r="O8" s="1">
        <v>131300</v>
      </c>
      <c r="P8" s="1">
        <f t="shared" si="0"/>
        <v>3180100</v>
      </c>
      <c r="Q8" s="1">
        <v>11780</v>
      </c>
      <c r="R8" s="1">
        <v>109300</v>
      </c>
      <c r="S8" s="4">
        <f t="shared" ref="S8:S20" si="4">P8+R8+Q8</f>
        <v>3301180</v>
      </c>
      <c r="U8" s="10"/>
      <c r="V8" s="10"/>
    </row>
    <row r="9" spans="1:22">
      <c r="A9" s="1" t="s">
        <v>12</v>
      </c>
      <c r="B9" s="1">
        <v>369000</v>
      </c>
      <c r="C9" s="1"/>
      <c r="D9" s="1">
        <v>28000</v>
      </c>
      <c r="E9" s="1">
        <v>56000</v>
      </c>
      <c r="F9" s="1">
        <v>126000</v>
      </c>
      <c r="G9" s="1">
        <f t="shared" si="1"/>
        <v>797000</v>
      </c>
      <c r="H9" s="1">
        <f t="shared" si="2"/>
        <v>923000</v>
      </c>
      <c r="I9" s="1">
        <v>1885000</v>
      </c>
      <c r="J9" s="1"/>
      <c r="K9" s="1"/>
      <c r="L9" s="4">
        <f t="shared" si="3"/>
        <v>3261000</v>
      </c>
      <c r="M9" s="1">
        <v>1063000</v>
      </c>
      <c r="N9" s="1">
        <v>266000</v>
      </c>
      <c r="O9" s="1">
        <v>238300</v>
      </c>
      <c r="P9" s="1">
        <f t="shared" si="0"/>
        <v>4562300</v>
      </c>
      <c r="Q9" s="1">
        <v>11780</v>
      </c>
      <c r="R9" s="1">
        <v>218500</v>
      </c>
      <c r="S9" s="4">
        <f t="shared" si="4"/>
        <v>4792580</v>
      </c>
      <c r="U9" s="10"/>
      <c r="V9" s="10"/>
    </row>
    <row r="10" spans="1:22">
      <c r="A10" s="1" t="s">
        <v>13</v>
      </c>
      <c r="B10" s="1">
        <v>50000</v>
      </c>
      <c r="C10" s="1"/>
      <c r="D10" s="1"/>
      <c r="E10" s="1">
        <v>11000</v>
      </c>
      <c r="F10" s="1">
        <v>33000</v>
      </c>
      <c r="G10" s="1">
        <f t="shared" si="1"/>
        <v>200</v>
      </c>
      <c r="H10" s="1">
        <f t="shared" si="2"/>
        <v>33200</v>
      </c>
      <c r="I10" s="1">
        <v>573000</v>
      </c>
      <c r="J10" s="1"/>
      <c r="K10" s="1"/>
      <c r="L10" s="4">
        <f t="shared" si="3"/>
        <v>667200</v>
      </c>
      <c r="M10" s="1">
        <v>751200</v>
      </c>
      <c r="N10" s="1">
        <v>751000</v>
      </c>
      <c r="O10" s="1">
        <v>41100</v>
      </c>
      <c r="P10" s="1">
        <f t="shared" si="0"/>
        <v>1459500</v>
      </c>
      <c r="Q10" s="1">
        <v>11780</v>
      </c>
      <c r="R10" s="1">
        <v>43700</v>
      </c>
      <c r="S10" s="4">
        <f t="shared" si="4"/>
        <v>1514980</v>
      </c>
      <c r="U10" s="10"/>
      <c r="V10" s="10"/>
    </row>
    <row r="11" spans="1:22">
      <c r="A11" s="1" t="s">
        <v>14</v>
      </c>
      <c r="B11" s="1">
        <v>109000</v>
      </c>
      <c r="C11" s="1"/>
      <c r="D11" s="1">
        <v>5000</v>
      </c>
      <c r="E11" s="1">
        <v>30000</v>
      </c>
      <c r="F11" s="1">
        <v>64000</v>
      </c>
      <c r="G11" s="1">
        <f t="shared" si="1"/>
        <v>197900</v>
      </c>
      <c r="H11" s="1">
        <f t="shared" si="2"/>
        <v>261900</v>
      </c>
      <c r="I11" s="1">
        <v>1719000</v>
      </c>
      <c r="J11" s="1">
        <v>2000</v>
      </c>
      <c r="K11" s="1"/>
      <c r="L11" s="4">
        <f t="shared" si="3"/>
        <v>2126900</v>
      </c>
      <c r="M11" s="1">
        <v>263900</v>
      </c>
      <c r="N11" s="1">
        <v>66000</v>
      </c>
      <c r="O11" s="1">
        <v>98600</v>
      </c>
      <c r="P11" s="1">
        <f t="shared" si="0"/>
        <v>2489400</v>
      </c>
      <c r="Q11" s="1">
        <v>11780</v>
      </c>
      <c r="R11" s="1">
        <v>109300</v>
      </c>
      <c r="S11" s="4">
        <f t="shared" si="4"/>
        <v>2610480</v>
      </c>
      <c r="U11" s="10"/>
      <c r="V11" s="10"/>
    </row>
    <row r="12" spans="1:22">
      <c r="A12" s="1" t="s">
        <v>15</v>
      </c>
      <c r="B12" s="1">
        <v>246000</v>
      </c>
      <c r="C12" s="1"/>
      <c r="D12" s="1">
        <v>24000</v>
      </c>
      <c r="E12" s="1">
        <v>35000</v>
      </c>
      <c r="F12" s="1">
        <v>90000</v>
      </c>
      <c r="G12" s="1">
        <f t="shared" si="1"/>
        <v>681800</v>
      </c>
      <c r="H12" s="1">
        <f t="shared" si="2"/>
        <v>771800</v>
      </c>
      <c r="I12" s="1">
        <v>1379000</v>
      </c>
      <c r="J12" s="1"/>
      <c r="K12" s="1"/>
      <c r="L12" s="4">
        <f t="shared" si="3"/>
        <v>2455800</v>
      </c>
      <c r="M12" s="1">
        <v>909800</v>
      </c>
      <c r="N12" s="1">
        <v>228000</v>
      </c>
      <c r="O12" s="1">
        <v>219000</v>
      </c>
      <c r="P12" s="1">
        <f t="shared" si="0"/>
        <v>3584600</v>
      </c>
      <c r="Q12" s="1">
        <v>11780</v>
      </c>
      <c r="R12" s="1">
        <v>218500</v>
      </c>
      <c r="S12" s="4">
        <f t="shared" si="4"/>
        <v>3814880</v>
      </c>
      <c r="U12" s="10"/>
      <c r="V12" s="10"/>
    </row>
    <row r="13" spans="1:22">
      <c r="A13" s="1" t="s">
        <v>16</v>
      </c>
      <c r="B13" s="1">
        <v>67000</v>
      </c>
      <c r="C13" s="1"/>
      <c r="D13" s="1"/>
      <c r="E13" s="1">
        <v>31000</v>
      </c>
      <c r="F13" s="1">
        <v>21000</v>
      </c>
      <c r="G13" s="1">
        <f t="shared" si="1"/>
        <v>799900</v>
      </c>
      <c r="H13" s="1">
        <f t="shared" si="2"/>
        <v>820900</v>
      </c>
      <c r="I13" s="1">
        <v>1099000</v>
      </c>
      <c r="J13" s="1"/>
      <c r="K13" s="1"/>
      <c r="L13" s="4">
        <f t="shared" si="3"/>
        <v>2017900</v>
      </c>
      <c r="M13" s="1">
        <v>1066900</v>
      </c>
      <c r="N13" s="1">
        <v>267000</v>
      </c>
      <c r="O13" s="1">
        <v>52100</v>
      </c>
      <c r="P13" s="1">
        <f t="shared" si="0"/>
        <v>3136900</v>
      </c>
      <c r="Q13" s="1">
        <v>11780</v>
      </c>
      <c r="R13" s="1">
        <v>43700</v>
      </c>
      <c r="S13" s="4">
        <f t="shared" si="4"/>
        <v>3192380</v>
      </c>
      <c r="U13" s="10"/>
      <c r="V13" s="10"/>
    </row>
    <row r="14" spans="1:22">
      <c r="A14" s="1" t="s">
        <v>17</v>
      </c>
      <c r="B14" s="1">
        <v>500000</v>
      </c>
      <c r="C14" s="1"/>
      <c r="D14" s="1">
        <v>12000</v>
      </c>
      <c r="E14" s="1">
        <v>56000</v>
      </c>
      <c r="F14" s="1">
        <v>1718000</v>
      </c>
      <c r="G14" s="1">
        <f t="shared" si="1"/>
        <v>0</v>
      </c>
      <c r="H14" s="1">
        <f t="shared" si="2"/>
        <v>1718000</v>
      </c>
      <c r="I14" s="1">
        <v>2939000</v>
      </c>
      <c r="J14" s="1"/>
      <c r="K14" s="1"/>
      <c r="L14" s="4">
        <f t="shared" si="3"/>
        <v>5225000</v>
      </c>
      <c r="M14" s="1">
        <v>48000</v>
      </c>
      <c r="N14" s="1">
        <v>48000</v>
      </c>
      <c r="O14" s="1">
        <v>213200</v>
      </c>
      <c r="P14" s="1">
        <f t="shared" si="0"/>
        <v>5486200</v>
      </c>
      <c r="Q14" s="1">
        <v>11780</v>
      </c>
      <c r="R14" s="1">
        <v>218500</v>
      </c>
      <c r="S14" s="4">
        <f t="shared" si="4"/>
        <v>5716480</v>
      </c>
      <c r="U14" s="10"/>
      <c r="V14" s="10"/>
    </row>
    <row r="15" spans="1:22">
      <c r="A15" s="1" t="s">
        <v>18</v>
      </c>
      <c r="B15" s="1">
        <f>280000</f>
        <v>280000</v>
      </c>
      <c r="C15" s="1"/>
      <c r="D15" s="1">
        <v>9000</v>
      </c>
      <c r="E15" s="1">
        <v>48000</v>
      </c>
      <c r="F15" s="1">
        <v>261000</v>
      </c>
      <c r="G15" s="1">
        <f t="shared" si="1"/>
        <v>333000</v>
      </c>
      <c r="H15" s="1">
        <f t="shared" si="2"/>
        <v>594000</v>
      </c>
      <c r="I15" s="1">
        <v>1512000</v>
      </c>
      <c r="J15" s="1">
        <v>300000</v>
      </c>
      <c r="K15" s="1"/>
      <c r="L15" s="4">
        <f t="shared" si="3"/>
        <v>2743000</v>
      </c>
      <c r="M15" s="1">
        <v>445000</v>
      </c>
      <c r="N15" s="1">
        <v>112000</v>
      </c>
      <c r="O15" s="1">
        <v>174400</v>
      </c>
      <c r="P15" s="1">
        <f t="shared" si="0"/>
        <v>3362400</v>
      </c>
      <c r="Q15" s="1">
        <v>11780</v>
      </c>
      <c r="R15" s="1">
        <v>218500</v>
      </c>
      <c r="S15" s="4">
        <f t="shared" si="4"/>
        <v>3592680</v>
      </c>
      <c r="U15" s="10"/>
      <c r="V15" s="10"/>
    </row>
    <row r="16" spans="1:22">
      <c r="A16" s="1" t="s">
        <v>19</v>
      </c>
      <c r="B16" s="1">
        <v>46000</v>
      </c>
      <c r="C16" s="1"/>
      <c r="D16" s="1"/>
      <c r="E16" s="1">
        <v>10000</v>
      </c>
      <c r="F16" s="1">
        <v>18000</v>
      </c>
      <c r="G16" s="1">
        <f t="shared" si="1"/>
        <v>605900</v>
      </c>
      <c r="H16" s="1">
        <f t="shared" si="2"/>
        <v>623900</v>
      </c>
      <c r="I16" s="1">
        <v>450000</v>
      </c>
      <c r="J16" s="1"/>
      <c r="K16" s="1"/>
      <c r="L16" s="4">
        <f t="shared" si="3"/>
        <v>1129900</v>
      </c>
      <c r="M16" s="1">
        <v>941900</v>
      </c>
      <c r="N16" s="1">
        <v>336000</v>
      </c>
      <c r="O16" s="1">
        <v>41000</v>
      </c>
      <c r="P16" s="1">
        <f t="shared" si="0"/>
        <v>2112800</v>
      </c>
      <c r="Q16" s="1">
        <v>11780</v>
      </c>
      <c r="R16" s="1">
        <v>43700</v>
      </c>
      <c r="S16" s="4">
        <f t="shared" si="4"/>
        <v>2168280</v>
      </c>
      <c r="U16" s="10"/>
      <c r="V16" s="10"/>
    </row>
    <row r="17" spans="1:22">
      <c r="A17" s="1" t="s">
        <v>20</v>
      </c>
      <c r="B17" s="1">
        <v>150000</v>
      </c>
      <c r="C17" s="1"/>
      <c r="D17" s="1">
        <v>10000</v>
      </c>
      <c r="E17" s="1">
        <v>28000</v>
      </c>
      <c r="F17" s="1">
        <v>220000</v>
      </c>
      <c r="G17" s="1">
        <f t="shared" si="1"/>
        <v>906500</v>
      </c>
      <c r="H17" s="1">
        <f t="shared" si="2"/>
        <v>1126500</v>
      </c>
      <c r="I17" s="1">
        <v>718000</v>
      </c>
      <c r="J17" s="1"/>
      <c r="K17" s="1"/>
      <c r="L17" s="4">
        <f t="shared" si="3"/>
        <v>2032500</v>
      </c>
      <c r="M17" s="1">
        <v>1209500</v>
      </c>
      <c r="N17" s="1">
        <v>303000</v>
      </c>
      <c r="O17" s="1">
        <v>91700</v>
      </c>
      <c r="P17" s="1">
        <f t="shared" si="0"/>
        <v>3333700</v>
      </c>
      <c r="Q17" s="1">
        <v>11780</v>
      </c>
      <c r="R17" s="1">
        <v>109300</v>
      </c>
      <c r="S17" s="4">
        <f t="shared" si="4"/>
        <v>3454780</v>
      </c>
      <c r="U17" s="10"/>
      <c r="V17" s="10"/>
    </row>
    <row r="18" spans="1:22">
      <c r="A18" s="1" t="s">
        <v>21</v>
      </c>
      <c r="B18" s="1">
        <v>62000</v>
      </c>
      <c r="C18" s="1"/>
      <c r="D18" s="1">
        <v>30000</v>
      </c>
      <c r="E18" s="1">
        <v>7000</v>
      </c>
      <c r="F18" s="1">
        <v>28000</v>
      </c>
      <c r="G18" s="1">
        <f t="shared" si="1"/>
        <v>793100</v>
      </c>
      <c r="H18" s="1">
        <f t="shared" si="2"/>
        <v>821100</v>
      </c>
      <c r="I18" s="1">
        <v>584000</v>
      </c>
      <c r="J18" s="1">
        <v>110000</v>
      </c>
      <c r="K18" s="1"/>
      <c r="L18" s="4">
        <f t="shared" si="3"/>
        <v>1614100</v>
      </c>
      <c r="M18" s="1">
        <v>1058100</v>
      </c>
      <c r="N18" s="1">
        <v>265000</v>
      </c>
      <c r="O18" s="1">
        <v>55500</v>
      </c>
      <c r="P18" s="1">
        <f t="shared" si="0"/>
        <v>2727700</v>
      </c>
      <c r="Q18" s="1">
        <v>11780</v>
      </c>
      <c r="R18" s="1">
        <v>43700</v>
      </c>
      <c r="S18" s="4">
        <f t="shared" si="4"/>
        <v>2783180</v>
      </c>
      <c r="U18" s="10"/>
      <c r="V18" s="10"/>
    </row>
    <row r="19" spans="1:22">
      <c r="A19" s="1"/>
      <c r="B19" s="1"/>
      <c r="C19" s="1"/>
      <c r="D19" s="1"/>
      <c r="E19" s="1"/>
      <c r="F19" s="1"/>
      <c r="G19" s="1"/>
      <c r="H19" s="1">
        <f t="shared" si="2"/>
        <v>0</v>
      </c>
      <c r="I19" s="1"/>
      <c r="J19" s="1"/>
      <c r="K19" s="1"/>
      <c r="L19" s="4">
        <f t="shared" si="3"/>
        <v>0</v>
      </c>
      <c r="M19" s="1"/>
      <c r="N19" s="1"/>
      <c r="O19" s="1"/>
      <c r="P19" s="1">
        <f t="shared" si="0"/>
        <v>0</v>
      </c>
      <c r="Q19" s="1"/>
      <c r="R19" s="1"/>
      <c r="S19" s="4">
        <f t="shared" si="4"/>
        <v>0</v>
      </c>
      <c r="U19" s="10"/>
      <c r="V19" s="10"/>
    </row>
    <row r="20" spans="1:22">
      <c r="A20" s="1" t="s">
        <v>7</v>
      </c>
      <c r="B20" s="1">
        <f>B7+B8+B9+B10+B11+B12+B13+B14+B15+B16+B17+B18</f>
        <v>11700000</v>
      </c>
      <c r="C20" s="1"/>
      <c r="D20" s="1">
        <f>D7+D8+D9+D10+D11+D12+D13+D14+D15+D16+D17+D18</f>
        <v>220000</v>
      </c>
      <c r="E20" s="1">
        <f t="shared" ref="E20:R20" si="5">E7+E8+E9+E10+E11+E12+E13+E14+E15+E16+E17+E18</f>
        <v>881000</v>
      </c>
      <c r="F20" s="1">
        <f t="shared" si="5"/>
        <v>5262000</v>
      </c>
      <c r="G20" s="1">
        <f t="shared" si="5"/>
        <v>12714000</v>
      </c>
      <c r="H20" s="1">
        <f t="shared" si="2"/>
        <v>17976000</v>
      </c>
      <c r="I20" s="1">
        <f>I7+I8+I9+I10+I11+I12+I13+I14+I15+I16+I17+I18</f>
        <v>14892000</v>
      </c>
      <c r="J20" s="1">
        <f>J8+J7+J9+J10+J11+J12+J13+J14+J15+J16+J17+J18</f>
        <v>437000</v>
      </c>
      <c r="K20" s="1">
        <f t="shared" si="5"/>
        <v>0</v>
      </c>
      <c r="L20" s="4">
        <f t="shared" si="3"/>
        <v>46106000</v>
      </c>
      <c r="M20" s="1">
        <f t="shared" si="5"/>
        <v>18557000</v>
      </c>
      <c r="N20" s="1">
        <f t="shared" si="5"/>
        <v>5342000</v>
      </c>
      <c r="O20" s="1">
        <f t="shared" si="5"/>
        <v>2436800</v>
      </c>
      <c r="P20" s="1">
        <f>P7+P8+P9+P10+P11+P12+P13+P14+P15+P16+P17+P18</f>
        <v>67099800</v>
      </c>
      <c r="Q20" s="1">
        <f>Q7+Q8+Q9+Q10+Q11+Q12+Q13+Q14+Q15+Q16+Q17+Q18</f>
        <v>153140</v>
      </c>
      <c r="R20" s="1">
        <f t="shared" si="5"/>
        <v>1376700</v>
      </c>
      <c r="S20" s="4">
        <f t="shared" si="4"/>
        <v>68629640</v>
      </c>
      <c r="U20" s="10"/>
      <c r="V20" s="10"/>
    </row>
    <row r="2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I22" s="6"/>
      <c r="J22" s="6"/>
    </row>
  </sheetData>
  <pageMargins left="0.31496062992125984" right="0.31496062992125984" top="0.74803149606299213" bottom="0.74803149606299213" header="0.31496062992125984" footer="0.31496062992125984"/>
  <pageSetup paperSize="9" scale="88" orientation="landscape" verticalDpi="0" r:id="rId1"/>
  <colBreaks count="1" manualBreakCount="1">
    <brk id="19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3:V28"/>
  <sheetViews>
    <sheetView zoomScaleNormal="100" workbookViewId="0">
      <selection activeCell="H16" sqref="H16"/>
    </sheetView>
  </sheetViews>
  <sheetFormatPr defaultRowHeight="12.75"/>
  <cols>
    <col min="1" max="1" width="13.140625" customWidth="1"/>
    <col min="2" max="2" width="10.5703125" customWidth="1"/>
    <col min="3" max="3" width="2.7109375" customWidth="1"/>
    <col min="4" max="5" width="9.140625" customWidth="1"/>
    <col min="6" max="6" width="11.5703125" customWidth="1"/>
    <col min="7" max="8" width="10.5703125" customWidth="1"/>
    <col min="9" max="9" width="9.140625" customWidth="1"/>
    <col min="10" max="10" width="10.7109375" customWidth="1"/>
    <col min="11" max="11" width="0.28515625" hidden="1" customWidth="1"/>
    <col min="12" max="20" width="9.140625" customWidth="1"/>
  </cols>
  <sheetData>
    <row r="3" spans="1:22">
      <c r="B3" s="6" t="s">
        <v>44</v>
      </c>
      <c r="C3" s="6"/>
      <c r="D3" s="6"/>
      <c r="E3" s="6"/>
      <c r="F3" s="6"/>
    </row>
    <row r="6" spans="1:22" ht="25.5">
      <c r="A6" s="1"/>
      <c r="B6" s="1" t="s">
        <v>1</v>
      </c>
      <c r="C6" s="1" t="s">
        <v>43</v>
      </c>
      <c r="D6" s="1" t="s">
        <v>2</v>
      </c>
      <c r="E6" s="1" t="s">
        <v>3</v>
      </c>
      <c r="F6" s="1" t="s">
        <v>4</v>
      </c>
      <c r="G6" s="1" t="s">
        <v>4</v>
      </c>
      <c r="H6" s="1"/>
      <c r="I6" s="4" t="s">
        <v>5</v>
      </c>
      <c r="J6" s="9" t="s">
        <v>42</v>
      </c>
      <c r="K6" s="1" t="s">
        <v>6</v>
      </c>
      <c r="L6" s="4" t="s">
        <v>7</v>
      </c>
      <c r="M6" s="2" t="s">
        <v>8</v>
      </c>
      <c r="N6" s="2" t="s">
        <v>8</v>
      </c>
      <c r="O6" s="2" t="s">
        <v>9</v>
      </c>
      <c r="P6" s="1" t="s">
        <v>10</v>
      </c>
      <c r="Q6" s="1" t="s">
        <v>45</v>
      </c>
      <c r="R6" s="2" t="s">
        <v>22</v>
      </c>
      <c r="S6" s="5" t="s">
        <v>24</v>
      </c>
    </row>
    <row r="7" spans="1:22">
      <c r="A7" s="1" t="s">
        <v>0</v>
      </c>
      <c r="B7" s="1">
        <v>9483000</v>
      </c>
      <c r="C7" s="1"/>
      <c r="D7" s="1">
        <v>57000</v>
      </c>
      <c r="E7" s="1">
        <v>531000</v>
      </c>
      <c r="F7" s="1">
        <v>2575000</v>
      </c>
      <c r="G7" s="1">
        <v>7918000</v>
      </c>
      <c r="H7" s="1">
        <v>10493000</v>
      </c>
      <c r="I7" s="1">
        <v>580000</v>
      </c>
      <c r="J7" s="1"/>
      <c r="K7" s="1"/>
      <c r="L7" s="4">
        <f>B7+D7+E7+H7+I7+J7</f>
        <v>21144000</v>
      </c>
      <c r="M7" s="1"/>
      <c r="N7" s="1">
        <v>1786000</v>
      </c>
      <c r="O7" s="1">
        <v>1080600</v>
      </c>
      <c r="P7" s="1">
        <f>L7+N7+O7</f>
        <v>24010600</v>
      </c>
      <c r="Q7" s="1">
        <v>23560</v>
      </c>
      <c r="R7" s="1"/>
      <c r="S7" s="4">
        <f>P7+R7+Q7</f>
        <v>24034160</v>
      </c>
      <c r="U7" s="10"/>
      <c r="V7" s="10"/>
    </row>
    <row r="8" spans="1:22">
      <c r="A8" s="1" t="s">
        <v>11</v>
      </c>
      <c r="B8" s="1">
        <v>338000</v>
      </c>
      <c r="C8" s="1"/>
      <c r="D8" s="1">
        <v>45000</v>
      </c>
      <c r="E8" s="1">
        <v>38000</v>
      </c>
      <c r="F8" s="1">
        <v>108000</v>
      </c>
      <c r="G8" s="1">
        <v>445900</v>
      </c>
      <c r="H8" s="1">
        <v>553900</v>
      </c>
      <c r="I8" s="1">
        <v>1454000</v>
      </c>
      <c r="J8" s="1">
        <v>25000</v>
      </c>
      <c r="K8" s="1"/>
      <c r="L8" s="4">
        <f t="shared" ref="L8:L19" si="0">B8+D8+E8+H8+I8+J8</f>
        <v>2453900</v>
      </c>
      <c r="M8" s="1"/>
      <c r="N8" s="1">
        <v>149000</v>
      </c>
      <c r="O8" s="1">
        <v>131300</v>
      </c>
      <c r="P8" s="1">
        <f t="shared" ref="P8:P20" si="1">L8+N8+O8</f>
        <v>2734200</v>
      </c>
      <c r="Q8" s="1">
        <v>11780</v>
      </c>
      <c r="R8" s="1">
        <v>109300</v>
      </c>
      <c r="S8" s="4">
        <f t="shared" ref="S8:S20" si="2">P8+R8+Q8</f>
        <v>2855280</v>
      </c>
      <c r="U8" s="10"/>
      <c r="V8" s="10"/>
    </row>
    <row r="9" spans="1:22">
      <c r="A9" s="1" t="s">
        <v>12</v>
      </c>
      <c r="B9" s="1">
        <v>369000</v>
      </c>
      <c r="C9" s="1"/>
      <c r="D9" s="1">
        <v>28000</v>
      </c>
      <c r="E9" s="1">
        <v>56000</v>
      </c>
      <c r="F9" s="1">
        <v>126000</v>
      </c>
      <c r="G9" s="1">
        <v>797000</v>
      </c>
      <c r="H9" s="1">
        <v>923000</v>
      </c>
      <c r="I9" s="1">
        <v>1885000</v>
      </c>
      <c r="J9" s="1"/>
      <c r="K9" s="1"/>
      <c r="L9" s="4">
        <f t="shared" si="0"/>
        <v>3261000</v>
      </c>
      <c r="M9" s="1"/>
      <c r="N9" s="1">
        <v>266000</v>
      </c>
      <c r="O9" s="1">
        <v>238300</v>
      </c>
      <c r="P9" s="1">
        <f t="shared" si="1"/>
        <v>3765300</v>
      </c>
      <c r="Q9" s="1">
        <v>11780</v>
      </c>
      <c r="R9" s="1">
        <v>218500</v>
      </c>
      <c r="S9" s="4">
        <f t="shared" si="2"/>
        <v>3995580</v>
      </c>
      <c r="U9" s="10"/>
      <c r="V9" s="10"/>
    </row>
    <row r="10" spans="1:22">
      <c r="A10" s="1" t="s">
        <v>13</v>
      </c>
      <c r="B10" s="1">
        <v>50000</v>
      </c>
      <c r="C10" s="1"/>
      <c r="D10" s="1"/>
      <c r="E10" s="1">
        <v>11000</v>
      </c>
      <c r="F10" s="1">
        <v>33000</v>
      </c>
      <c r="G10" s="1"/>
      <c r="H10" s="1">
        <v>33000</v>
      </c>
      <c r="I10" s="1">
        <v>573000</v>
      </c>
      <c r="J10" s="1"/>
      <c r="K10" s="1"/>
      <c r="L10" s="4">
        <f t="shared" si="0"/>
        <v>667000</v>
      </c>
      <c r="M10" s="1"/>
      <c r="N10" s="1">
        <v>751000</v>
      </c>
      <c r="O10" s="1">
        <v>41100</v>
      </c>
      <c r="P10" s="1">
        <f t="shared" si="1"/>
        <v>1459100</v>
      </c>
      <c r="Q10" s="1">
        <v>11780</v>
      </c>
      <c r="R10" s="1">
        <v>43700</v>
      </c>
      <c r="S10" s="4">
        <f t="shared" si="2"/>
        <v>1514580</v>
      </c>
      <c r="U10" s="10"/>
      <c r="V10" s="10"/>
    </row>
    <row r="11" spans="1:22">
      <c r="A11" s="1" t="s">
        <v>14</v>
      </c>
      <c r="B11" s="1">
        <v>109000</v>
      </c>
      <c r="C11" s="1"/>
      <c r="D11" s="1">
        <v>5000</v>
      </c>
      <c r="E11" s="1">
        <v>30000</v>
      </c>
      <c r="F11" s="1">
        <v>64000</v>
      </c>
      <c r="G11" s="1">
        <v>197900</v>
      </c>
      <c r="H11" s="1">
        <v>261900</v>
      </c>
      <c r="I11" s="1">
        <v>1719000</v>
      </c>
      <c r="J11" s="1">
        <v>2000</v>
      </c>
      <c r="K11" s="1"/>
      <c r="L11" s="4">
        <f t="shared" si="0"/>
        <v>2126900</v>
      </c>
      <c r="M11" s="1"/>
      <c r="N11" s="1">
        <v>66000</v>
      </c>
      <c r="O11" s="1">
        <v>98600</v>
      </c>
      <c r="P11" s="1">
        <f t="shared" si="1"/>
        <v>2291500</v>
      </c>
      <c r="Q11" s="1">
        <v>11780</v>
      </c>
      <c r="R11" s="1">
        <v>109300</v>
      </c>
      <c r="S11" s="4">
        <f t="shared" si="2"/>
        <v>2412580</v>
      </c>
      <c r="U11" s="10"/>
      <c r="V11" s="10"/>
    </row>
    <row r="12" spans="1:22">
      <c r="A12" s="1" t="s">
        <v>15</v>
      </c>
      <c r="B12" s="1">
        <v>246000</v>
      </c>
      <c r="C12" s="1"/>
      <c r="D12" s="1">
        <v>24000</v>
      </c>
      <c r="E12" s="1">
        <v>35000</v>
      </c>
      <c r="F12" s="1">
        <v>90000</v>
      </c>
      <c r="G12" s="1">
        <v>681800</v>
      </c>
      <c r="H12" s="1">
        <v>771800</v>
      </c>
      <c r="I12" s="1">
        <v>1379000</v>
      </c>
      <c r="J12" s="1"/>
      <c r="K12" s="1"/>
      <c r="L12" s="4">
        <f t="shared" si="0"/>
        <v>2455800</v>
      </c>
      <c r="M12" s="1"/>
      <c r="N12" s="1">
        <v>228000</v>
      </c>
      <c r="O12" s="1">
        <v>219000</v>
      </c>
      <c r="P12" s="1">
        <f t="shared" si="1"/>
        <v>2902800</v>
      </c>
      <c r="Q12" s="1">
        <v>11780</v>
      </c>
      <c r="R12" s="1">
        <v>218500</v>
      </c>
      <c r="S12" s="4">
        <f t="shared" si="2"/>
        <v>3133080</v>
      </c>
      <c r="U12" s="10"/>
      <c r="V12" s="10"/>
    </row>
    <row r="13" spans="1:22">
      <c r="A13" s="1" t="s">
        <v>16</v>
      </c>
      <c r="B13" s="1">
        <v>67000</v>
      </c>
      <c r="C13" s="1"/>
      <c r="D13" s="1"/>
      <c r="E13" s="1">
        <v>31000</v>
      </c>
      <c r="F13" s="1">
        <v>21000</v>
      </c>
      <c r="G13" s="1">
        <v>799900</v>
      </c>
      <c r="H13" s="1">
        <v>820900</v>
      </c>
      <c r="I13" s="1">
        <v>1099000</v>
      </c>
      <c r="J13" s="1"/>
      <c r="K13" s="1"/>
      <c r="L13" s="4">
        <f t="shared" si="0"/>
        <v>2017900</v>
      </c>
      <c r="M13" s="1"/>
      <c r="N13" s="1">
        <v>267000</v>
      </c>
      <c r="O13" s="1">
        <v>52100</v>
      </c>
      <c r="P13" s="1">
        <f t="shared" si="1"/>
        <v>2337000</v>
      </c>
      <c r="Q13" s="1">
        <v>11780</v>
      </c>
      <c r="R13" s="1">
        <v>43700</v>
      </c>
      <c r="S13" s="4">
        <f t="shared" si="2"/>
        <v>2392480</v>
      </c>
      <c r="U13" s="10"/>
      <c r="V13" s="10"/>
    </row>
    <row r="14" spans="1:22">
      <c r="A14" s="1" t="s">
        <v>17</v>
      </c>
      <c r="B14" s="1">
        <v>500000</v>
      </c>
      <c r="C14" s="1"/>
      <c r="D14" s="1">
        <v>12000</v>
      </c>
      <c r="E14" s="1">
        <v>56000</v>
      </c>
      <c r="F14" s="1">
        <v>1718000</v>
      </c>
      <c r="G14" s="1"/>
      <c r="H14" s="1">
        <v>1718000</v>
      </c>
      <c r="I14" s="1">
        <v>2939000</v>
      </c>
      <c r="J14" s="1"/>
      <c r="K14" s="1"/>
      <c r="L14" s="4">
        <f t="shared" si="0"/>
        <v>5225000</v>
      </c>
      <c r="M14" s="1"/>
      <c r="N14" s="1">
        <v>48000</v>
      </c>
      <c r="O14" s="1">
        <v>213200</v>
      </c>
      <c r="P14" s="1">
        <f t="shared" si="1"/>
        <v>5486200</v>
      </c>
      <c r="Q14" s="1">
        <v>11780</v>
      </c>
      <c r="R14" s="1">
        <v>218500</v>
      </c>
      <c r="S14" s="4">
        <f t="shared" si="2"/>
        <v>5716480</v>
      </c>
      <c r="U14" s="10"/>
      <c r="V14" s="10"/>
    </row>
    <row r="15" spans="1:22">
      <c r="A15" s="1" t="s">
        <v>18</v>
      </c>
      <c r="B15" s="1">
        <f>280000</f>
        <v>280000</v>
      </c>
      <c r="C15" s="1"/>
      <c r="D15" s="1">
        <v>9000</v>
      </c>
      <c r="E15" s="1">
        <v>48000</v>
      </c>
      <c r="F15" s="1">
        <v>261000</v>
      </c>
      <c r="G15" s="1">
        <v>333000</v>
      </c>
      <c r="H15" s="1">
        <v>594000</v>
      </c>
      <c r="I15" s="1">
        <v>1512000</v>
      </c>
      <c r="J15" s="1">
        <v>300000</v>
      </c>
      <c r="K15" s="1"/>
      <c r="L15" s="4">
        <f t="shared" si="0"/>
        <v>2743000</v>
      </c>
      <c r="M15" s="1"/>
      <c r="N15" s="1">
        <v>112000</v>
      </c>
      <c r="O15" s="1">
        <v>174400</v>
      </c>
      <c r="P15" s="1">
        <f t="shared" si="1"/>
        <v>3029400</v>
      </c>
      <c r="Q15" s="1">
        <v>11780</v>
      </c>
      <c r="R15" s="1">
        <v>218500</v>
      </c>
      <c r="S15" s="4">
        <f t="shared" si="2"/>
        <v>3259680</v>
      </c>
      <c r="U15" s="10"/>
      <c r="V15" s="10"/>
    </row>
    <row r="16" spans="1:22">
      <c r="A16" s="1" t="s">
        <v>19</v>
      </c>
      <c r="B16" s="1">
        <v>46000</v>
      </c>
      <c r="C16" s="1"/>
      <c r="D16" s="1"/>
      <c r="E16" s="1">
        <v>10000</v>
      </c>
      <c r="F16" s="1">
        <v>18000</v>
      </c>
      <c r="G16" s="1">
        <v>605900</v>
      </c>
      <c r="H16" s="1"/>
      <c r="I16" s="1">
        <v>450000</v>
      </c>
      <c r="J16" s="1"/>
      <c r="K16" s="1"/>
      <c r="L16" s="4">
        <f t="shared" si="0"/>
        <v>506000</v>
      </c>
      <c r="M16" s="1"/>
      <c r="N16" s="1">
        <f>336000+663000</f>
        <v>999000</v>
      </c>
      <c r="O16" s="1">
        <v>41000</v>
      </c>
      <c r="P16" s="1">
        <f t="shared" si="1"/>
        <v>1546000</v>
      </c>
      <c r="Q16" s="1">
        <v>11780</v>
      </c>
      <c r="R16" s="1">
        <v>43700</v>
      </c>
      <c r="S16" s="4">
        <f t="shared" si="2"/>
        <v>1601480</v>
      </c>
      <c r="U16" s="10"/>
      <c r="V16" s="10"/>
    </row>
    <row r="17" spans="1:22">
      <c r="A17" s="1" t="s">
        <v>20</v>
      </c>
      <c r="B17" s="1">
        <v>150000</v>
      </c>
      <c r="C17" s="1"/>
      <c r="D17" s="1">
        <v>10000</v>
      </c>
      <c r="E17" s="1">
        <v>28000</v>
      </c>
      <c r="F17" s="1">
        <v>220000</v>
      </c>
      <c r="G17" s="1">
        <v>906500</v>
      </c>
      <c r="H17" s="1">
        <v>1126500</v>
      </c>
      <c r="I17" s="1">
        <v>718000</v>
      </c>
      <c r="J17" s="1"/>
      <c r="K17" s="1"/>
      <c r="L17" s="4">
        <f t="shared" si="0"/>
        <v>2032500</v>
      </c>
      <c r="M17" s="1"/>
      <c r="N17" s="1">
        <v>303000</v>
      </c>
      <c r="O17" s="1">
        <v>91700</v>
      </c>
      <c r="P17" s="1">
        <f t="shared" si="1"/>
        <v>2427200</v>
      </c>
      <c r="Q17" s="1">
        <v>11780</v>
      </c>
      <c r="R17" s="1">
        <v>109300</v>
      </c>
      <c r="S17" s="4">
        <f t="shared" si="2"/>
        <v>2548280</v>
      </c>
      <c r="U17" s="10"/>
      <c r="V17" s="10"/>
    </row>
    <row r="18" spans="1:22">
      <c r="A18" s="1" t="s">
        <v>21</v>
      </c>
      <c r="B18" s="1">
        <v>62000</v>
      </c>
      <c r="C18" s="1"/>
      <c r="D18" s="1">
        <v>30000</v>
      </c>
      <c r="E18" s="1">
        <v>7000</v>
      </c>
      <c r="F18" s="1">
        <v>28000</v>
      </c>
      <c r="G18" s="1">
        <v>793100</v>
      </c>
      <c r="H18" s="1">
        <v>821100</v>
      </c>
      <c r="I18" s="1">
        <v>584000</v>
      </c>
      <c r="J18" s="1">
        <v>110000</v>
      </c>
      <c r="K18" s="1"/>
      <c r="L18" s="4">
        <f t="shared" si="0"/>
        <v>1614100</v>
      </c>
      <c r="M18" s="1"/>
      <c r="N18" s="1">
        <v>265000</v>
      </c>
      <c r="O18" s="1">
        <v>55500</v>
      </c>
      <c r="P18" s="1">
        <f t="shared" si="1"/>
        <v>1934600</v>
      </c>
      <c r="Q18" s="1">
        <v>11780</v>
      </c>
      <c r="R18" s="1">
        <v>43700</v>
      </c>
      <c r="S18" s="4">
        <f t="shared" si="2"/>
        <v>1990080</v>
      </c>
      <c r="U18" s="10"/>
      <c r="V18" s="10"/>
    </row>
    <row r="19" spans="1:22">
      <c r="A19" s="1"/>
      <c r="B19" s="1"/>
      <c r="C19" s="1"/>
      <c r="D19" s="1"/>
      <c r="E19" s="1"/>
      <c r="F19" s="1"/>
      <c r="G19" s="1"/>
      <c r="H19" s="1">
        <f t="shared" ref="H19" si="3">F19+G19</f>
        <v>0</v>
      </c>
      <c r="I19" s="1"/>
      <c r="J19" s="1"/>
      <c r="K19" s="1"/>
      <c r="L19" s="4">
        <f t="shared" si="0"/>
        <v>0</v>
      </c>
      <c r="M19" s="1"/>
      <c r="N19" s="1"/>
      <c r="O19" s="1"/>
      <c r="P19" s="1">
        <f t="shared" si="1"/>
        <v>0</v>
      </c>
      <c r="Q19" s="1"/>
      <c r="R19" s="1"/>
      <c r="S19" s="4">
        <f t="shared" si="2"/>
        <v>0</v>
      </c>
      <c r="U19" s="10"/>
      <c r="V19" s="10"/>
    </row>
    <row r="20" spans="1:22">
      <c r="A20" s="1" t="s">
        <v>7</v>
      </c>
      <c r="B20" s="1">
        <f>B7+B8+B9+B10+B11+B12+B13+B14+B15+B16+B17+B18</f>
        <v>11700000</v>
      </c>
      <c r="C20" s="1"/>
      <c r="D20" s="1">
        <f>D7+D8+D9+D10+D11+D12+D13+D14+D15+D16+D17+D18</f>
        <v>220000</v>
      </c>
      <c r="E20" s="1">
        <f t="shared" ref="E20:R20" si="4">E7+E8+E9+E10+E11+E12+E13+E14+E15+E16+E17+E18</f>
        <v>881000</v>
      </c>
      <c r="F20" s="1">
        <f t="shared" si="4"/>
        <v>5262000</v>
      </c>
      <c r="G20" s="1">
        <f>G7+G8+G9+G10+G11+G12+G13+G14+G15+G16+G17+G18</f>
        <v>13479000</v>
      </c>
      <c r="H20" s="1">
        <v>18741000</v>
      </c>
      <c r="I20" s="1">
        <f>I7+I8+I9+I10+I11+I12+I13+I14+I15+I16+I17+I18</f>
        <v>14892000</v>
      </c>
      <c r="J20" s="1">
        <f>J8+J7+J9+J10+J11+J12+J13+J14+J15+J16+J17+J18</f>
        <v>437000</v>
      </c>
      <c r="K20" s="1">
        <f t="shared" si="4"/>
        <v>0</v>
      </c>
      <c r="L20" s="4">
        <f>B20+D20+E20+H20+I20+J20</f>
        <v>46871000</v>
      </c>
      <c r="M20" s="1">
        <f t="shared" si="4"/>
        <v>0</v>
      </c>
      <c r="N20" s="1">
        <f t="shared" si="4"/>
        <v>5240000</v>
      </c>
      <c r="O20" s="1">
        <f t="shared" si="4"/>
        <v>2436800</v>
      </c>
      <c r="P20" s="1">
        <f t="shared" si="1"/>
        <v>54547800</v>
      </c>
      <c r="Q20" s="1">
        <f>Q7+Q8+Q9+Q10+Q11+Q12+Q13+Q14+Q15+Q16+Q17+Q18</f>
        <v>153140</v>
      </c>
      <c r="R20" s="1">
        <f t="shared" si="4"/>
        <v>1376700</v>
      </c>
      <c r="S20" s="4">
        <f t="shared" si="2"/>
        <v>56077640</v>
      </c>
      <c r="U20" s="10"/>
      <c r="V20" s="10"/>
    </row>
    <row r="2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"/>
    </row>
    <row r="22" spans="1:22">
      <c r="I22" s="6"/>
      <c r="J22" s="6"/>
    </row>
    <row r="28" spans="1:22">
      <c r="N28">
        <f>G20+N20+501000</f>
        <v>19220000</v>
      </c>
    </row>
  </sheetData>
  <pageMargins left="0.11811023622047245" right="0.11811023622047245" top="0.74803149606299213" bottom="0.74803149606299213" header="0.31496062992125984" footer="0.31496062992125984"/>
  <pageSetup paperSize="9" scale="84" orientation="landscape" verticalDpi="0" r:id="rId1"/>
  <colBreaks count="1" manualBreakCount="1">
    <brk id="19" max="2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3:V22"/>
  <sheetViews>
    <sheetView zoomScaleNormal="100" workbookViewId="0">
      <selection activeCell="G20" sqref="G20"/>
    </sheetView>
  </sheetViews>
  <sheetFormatPr defaultRowHeight="12.75"/>
  <cols>
    <col min="1" max="1" width="10.7109375" customWidth="1"/>
    <col min="2" max="2" width="10.5703125" customWidth="1"/>
    <col min="3" max="3" width="2.7109375" customWidth="1"/>
    <col min="4" max="5" width="9.140625" customWidth="1"/>
    <col min="6" max="6" width="11.140625" customWidth="1"/>
    <col min="7" max="8" width="10.5703125" customWidth="1"/>
    <col min="9" max="9" width="9.140625" customWidth="1"/>
    <col min="10" max="10" width="10.7109375" customWidth="1"/>
    <col min="11" max="11" width="0.28515625" hidden="1" customWidth="1"/>
    <col min="12" max="12" width="9.140625" customWidth="1"/>
    <col min="13" max="13" width="5" customWidth="1"/>
    <col min="14" max="14" width="8.5703125" customWidth="1"/>
    <col min="15" max="20" width="9.140625" customWidth="1"/>
  </cols>
  <sheetData>
    <row r="3" spans="1:22">
      <c r="B3" s="6" t="s">
        <v>44</v>
      </c>
      <c r="C3" s="6"/>
      <c r="D3" s="6"/>
      <c r="E3" s="6"/>
      <c r="F3" s="6"/>
    </row>
    <row r="6" spans="1:22" ht="25.5">
      <c r="A6" s="1"/>
      <c r="B6" s="1" t="s">
        <v>1</v>
      </c>
      <c r="C6" s="1" t="s">
        <v>43</v>
      </c>
      <c r="D6" s="1" t="s">
        <v>2</v>
      </c>
      <c r="E6" s="1" t="s">
        <v>3</v>
      </c>
      <c r="F6" s="1" t="s">
        <v>46</v>
      </c>
      <c r="G6" s="1" t="s">
        <v>4</v>
      </c>
      <c r="H6" s="1" t="s">
        <v>47</v>
      </c>
      <c r="I6" s="4" t="s">
        <v>5</v>
      </c>
      <c r="J6" s="9" t="s">
        <v>42</v>
      </c>
      <c r="K6" s="1" t="s">
        <v>6</v>
      </c>
      <c r="L6" s="4" t="s">
        <v>7</v>
      </c>
      <c r="M6" s="2" t="s">
        <v>8</v>
      </c>
      <c r="N6" s="2" t="s">
        <v>8</v>
      </c>
      <c r="O6" s="2" t="s">
        <v>9</v>
      </c>
      <c r="P6" s="1" t="s">
        <v>10</v>
      </c>
      <c r="Q6" s="1" t="s">
        <v>45</v>
      </c>
      <c r="R6" s="2" t="s">
        <v>22</v>
      </c>
      <c r="S6" s="5" t="s">
        <v>24</v>
      </c>
    </row>
    <row r="7" spans="1:22">
      <c r="A7" s="1" t="s">
        <v>0</v>
      </c>
      <c r="B7" s="1">
        <v>9483000</v>
      </c>
      <c r="C7" s="1"/>
      <c r="D7" s="1">
        <v>57000</v>
      </c>
      <c r="E7" s="1">
        <v>531000</v>
      </c>
      <c r="F7" s="1">
        <v>488000</v>
      </c>
      <c r="G7" s="1">
        <f>10005000+1663000</f>
        <v>11668000</v>
      </c>
      <c r="H7" s="4">
        <f t="shared" ref="H7:H18" si="0">F7+G7</f>
        <v>12156000</v>
      </c>
      <c r="I7" s="1">
        <v>580000</v>
      </c>
      <c r="J7" s="1"/>
      <c r="K7" s="1"/>
      <c r="L7" s="4">
        <f t="shared" ref="L7:L20" si="1">B7+D7+E7+H7+I7+J7</f>
        <v>22807000</v>
      </c>
      <c r="M7" s="1"/>
      <c r="N7" s="1">
        <v>1786000</v>
      </c>
      <c r="O7" s="1">
        <v>1080600</v>
      </c>
      <c r="P7" s="1">
        <f>L7+N7+O7</f>
        <v>25673600</v>
      </c>
      <c r="Q7" s="1">
        <v>32196</v>
      </c>
      <c r="R7" s="1"/>
      <c r="S7" s="4">
        <f>P7+R7+Q7</f>
        <v>25705796</v>
      </c>
      <c r="U7" s="10"/>
      <c r="V7" s="10"/>
    </row>
    <row r="8" spans="1:22">
      <c r="A8" s="1" t="s">
        <v>11</v>
      </c>
      <c r="B8" s="1">
        <v>338000</v>
      </c>
      <c r="C8" s="1"/>
      <c r="D8" s="1">
        <v>45000</v>
      </c>
      <c r="E8" s="1">
        <v>38000</v>
      </c>
      <c r="F8" s="1">
        <v>55000</v>
      </c>
      <c r="G8" s="1">
        <v>498900</v>
      </c>
      <c r="H8" s="4">
        <f t="shared" si="0"/>
        <v>553900</v>
      </c>
      <c r="I8" s="1">
        <v>1454000</v>
      </c>
      <c r="J8" s="1">
        <v>25000</v>
      </c>
      <c r="K8" s="1"/>
      <c r="L8" s="4">
        <f t="shared" si="1"/>
        <v>2453900</v>
      </c>
      <c r="M8" s="1"/>
      <c r="N8" s="1">
        <v>149000</v>
      </c>
      <c r="O8" s="1">
        <v>131300</v>
      </c>
      <c r="P8" s="1">
        <f t="shared" ref="P8:P19" si="2">L8+N8+O8</f>
        <v>2734200</v>
      </c>
      <c r="Q8" s="1">
        <v>16056</v>
      </c>
      <c r="R8" s="1">
        <v>109300</v>
      </c>
      <c r="S8" s="4">
        <f t="shared" ref="S8:S20" si="3">P8+R8+Q8</f>
        <v>2859556</v>
      </c>
      <c r="T8">
        <f>O8+Q8+R8</f>
        <v>256656</v>
      </c>
      <c r="U8" s="10"/>
      <c r="V8" s="10"/>
    </row>
    <row r="9" spans="1:22">
      <c r="A9" s="1" t="s">
        <v>12</v>
      </c>
      <c r="B9" s="1">
        <v>369000</v>
      </c>
      <c r="C9" s="1"/>
      <c r="D9" s="1">
        <v>28000</v>
      </c>
      <c r="E9" s="1">
        <v>56000</v>
      </c>
      <c r="F9" s="1">
        <v>123000</v>
      </c>
      <c r="G9" s="1">
        <v>800000</v>
      </c>
      <c r="H9" s="4">
        <f t="shared" si="0"/>
        <v>923000</v>
      </c>
      <c r="I9" s="1">
        <v>1885000</v>
      </c>
      <c r="J9" s="1"/>
      <c r="K9" s="1"/>
      <c r="L9" s="4">
        <f t="shared" si="1"/>
        <v>3261000</v>
      </c>
      <c r="M9" s="1"/>
      <c r="N9" s="1">
        <v>266000</v>
      </c>
      <c r="O9" s="1">
        <v>238300</v>
      </c>
      <c r="P9" s="1">
        <f t="shared" si="2"/>
        <v>3765300</v>
      </c>
      <c r="Q9" s="1">
        <v>16056</v>
      </c>
      <c r="R9" s="1">
        <v>218500</v>
      </c>
      <c r="S9" s="4">
        <f t="shared" si="3"/>
        <v>3999856</v>
      </c>
      <c r="T9">
        <f t="shared" ref="T9:T20" si="4">O9+Q9+R9</f>
        <v>472856</v>
      </c>
      <c r="U9" s="10"/>
      <c r="V9" s="10"/>
    </row>
    <row r="10" spans="1:22">
      <c r="A10" s="1" t="s">
        <v>13</v>
      </c>
      <c r="B10" s="1">
        <v>50000</v>
      </c>
      <c r="C10" s="1"/>
      <c r="D10" s="1"/>
      <c r="E10" s="1">
        <v>11000</v>
      </c>
      <c r="F10" s="1">
        <v>15000</v>
      </c>
      <c r="G10" s="1">
        <v>18000</v>
      </c>
      <c r="H10" s="4">
        <f t="shared" si="0"/>
        <v>33000</v>
      </c>
      <c r="I10" s="1">
        <v>573000</v>
      </c>
      <c r="J10" s="1"/>
      <c r="K10" s="1"/>
      <c r="L10" s="4">
        <f t="shared" si="1"/>
        <v>667000</v>
      </c>
      <c r="M10" s="1"/>
      <c r="N10" s="1">
        <v>751000</v>
      </c>
      <c r="O10" s="1">
        <v>41100</v>
      </c>
      <c r="P10" s="1">
        <f t="shared" si="2"/>
        <v>1459100</v>
      </c>
      <c r="Q10" s="1">
        <v>16056</v>
      </c>
      <c r="R10" s="1">
        <v>43700</v>
      </c>
      <c r="S10" s="4">
        <f t="shared" si="3"/>
        <v>1518856</v>
      </c>
      <c r="T10">
        <f t="shared" si="4"/>
        <v>100856</v>
      </c>
      <c r="U10" s="10"/>
      <c r="V10" s="10"/>
    </row>
    <row r="11" spans="1:22">
      <c r="A11" s="1" t="s">
        <v>14</v>
      </c>
      <c r="B11" s="1">
        <v>109000</v>
      </c>
      <c r="C11" s="1"/>
      <c r="D11" s="1">
        <v>5000</v>
      </c>
      <c r="E11" s="1">
        <v>30000</v>
      </c>
      <c r="F11" s="1">
        <v>65000</v>
      </c>
      <c r="G11" s="1">
        <v>196900</v>
      </c>
      <c r="H11" s="4">
        <f t="shared" si="0"/>
        <v>261900</v>
      </c>
      <c r="I11" s="1">
        <v>1719000</v>
      </c>
      <c r="J11" s="1">
        <v>2000</v>
      </c>
      <c r="K11" s="1"/>
      <c r="L11" s="4">
        <f t="shared" si="1"/>
        <v>2126900</v>
      </c>
      <c r="M11" s="1"/>
      <c r="N11" s="1">
        <v>66000</v>
      </c>
      <c r="O11" s="1">
        <v>98600</v>
      </c>
      <c r="P11" s="1">
        <f t="shared" si="2"/>
        <v>2291500</v>
      </c>
      <c r="Q11" s="1">
        <v>16056</v>
      </c>
      <c r="R11" s="1">
        <v>109300</v>
      </c>
      <c r="S11" s="4">
        <f t="shared" si="3"/>
        <v>2416856</v>
      </c>
      <c r="T11">
        <f t="shared" si="4"/>
        <v>223956</v>
      </c>
      <c r="U11" s="10"/>
      <c r="V11" s="10"/>
    </row>
    <row r="12" spans="1:22">
      <c r="A12" s="1" t="s">
        <v>15</v>
      </c>
      <c r="B12" s="1">
        <v>246000</v>
      </c>
      <c r="C12" s="1"/>
      <c r="D12" s="1">
        <v>24000</v>
      </c>
      <c r="E12" s="1">
        <v>35000</v>
      </c>
      <c r="F12" s="1">
        <v>107000</v>
      </c>
      <c r="G12" s="1">
        <v>664800</v>
      </c>
      <c r="H12" s="4">
        <f t="shared" si="0"/>
        <v>771800</v>
      </c>
      <c r="I12" s="1">
        <v>1379000</v>
      </c>
      <c r="J12" s="1"/>
      <c r="K12" s="1"/>
      <c r="L12" s="4">
        <f t="shared" si="1"/>
        <v>2455800</v>
      </c>
      <c r="M12" s="1"/>
      <c r="N12" s="1">
        <v>228000</v>
      </c>
      <c r="O12" s="1">
        <v>219000</v>
      </c>
      <c r="P12" s="1">
        <f t="shared" si="2"/>
        <v>2902800</v>
      </c>
      <c r="Q12" s="1">
        <v>16056</v>
      </c>
      <c r="R12" s="1">
        <v>218500</v>
      </c>
      <c r="S12" s="4">
        <f t="shared" si="3"/>
        <v>3137356</v>
      </c>
      <c r="T12">
        <f t="shared" si="4"/>
        <v>453556</v>
      </c>
      <c r="U12" s="10"/>
      <c r="V12" s="10"/>
    </row>
    <row r="13" spans="1:22">
      <c r="A13" s="1" t="s">
        <v>16</v>
      </c>
      <c r="B13" s="1">
        <v>67000</v>
      </c>
      <c r="C13" s="1"/>
      <c r="D13" s="1"/>
      <c r="E13" s="1">
        <v>31000</v>
      </c>
      <c r="F13" s="1">
        <v>22000</v>
      </c>
      <c r="G13" s="1">
        <v>798900</v>
      </c>
      <c r="H13" s="4">
        <f t="shared" si="0"/>
        <v>820900</v>
      </c>
      <c r="I13" s="1">
        <v>1099000</v>
      </c>
      <c r="J13" s="1"/>
      <c r="K13" s="1"/>
      <c r="L13" s="4">
        <f t="shared" si="1"/>
        <v>2017900</v>
      </c>
      <c r="M13" s="1"/>
      <c r="N13" s="1">
        <v>267000</v>
      </c>
      <c r="O13" s="1">
        <v>52100</v>
      </c>
      <c r="P13" s="1">
        <f t="shared" si="2"/>
        <v>2337000</v>
      </c>
      <c r="Q13" s="1">
        <v>16056</v>
      </c>
      <c r="R13" s="1">
        <v>43700</v>
      </c>
      <c r="S13" s="4">
        <f t="shared" si="3"/>
        <v>2396756</v>
      </c>
      <c r="T13">
        <f t="shared" si="4"/>
        <v>111856</v>
      </c>
      <c r="U13" s="10"/>
      <c r="V13" s="10"/>
    </row>
    <row r="14" spans="1:22">
      <c r="A14" s="1" t="s">
        <v>17</v>
      </c>
      <c r="B14" s="1">
        <v>500000</v>
      </c>
      <c r="C14" s="1"/>
      <c r="D14" s="1">
        <v>12000</v>
      </c>
      <c r="E14" s="1">
        <v>56000</v>
      </c>
      <c r="F14" s="1">
        <v>153000</v>
      </c>
      <c r="G14" s="1">
        <f>1565000</f>
        <v>1565000</v>
      </c>
      <c r="H14" s="4">
        <f t="shared" si="0"/>
        <v>1718000</v>
      </c>
      <c r="I14" s="1">
        <v>2939000</v>
      </c>
      <c r="J14" s="1"/>
      <c r="K14" s="1"/>
      <c r="L14" s="4">
        <f t="shared" si="1"/>
        <v>5225000</v>
      </c>
      <c r="M14" s="1"/>
      <c r="N14" s="1">
        <v>48000</v>
      </c>
      <c r="O14" s="1">
        <v>213200</v>
      </c>
      <c r="P14" s="1">
        <f t="shared" si="2"/>
        <v>5486200</v>
      </c>
      <c r="Q14" s="1"/>
      <c r="R14" s="1">
        <v>218500</v>
      </c>
      <c r="S14" s="4">
        <f t="shared" si="3"/>
        <v>5704700</v>
      </c>
      <c r="T14">
        <f>O14+Q14+R14</f>
        <v>431700</v>
      </c>
      <c r="U14" s="10"/>
      <c r="V14" s="10"/>
    </row>
    <row r="15" spans="1:22">
      <c r="A15" s="1" t="s">
        <v>18</v>
      </c>
      <c r="B15" s="1">
        <f>280000</f>
        <v>280000</v>
      </c>
      <c r="C15" s="1"/>
      <c r="D15" s="1">
        <v>9000</v>
      </c>
      <c r="E15" s="1">
        <v>48000</v>
      </c>
      <c r="F15" s="1">
        <v>123000</v>
      </c>
      <c r="G15" s="1">
        <v>471000</v>
      </c>
      <c r="H15" s="4">
        <f t="shared" si="0"/>
        <v>594000</v>
      </c>
      <c r="I15" s="1">
        <v>1512000</v>
      </c>
      <c r="J15" s="1">
        <v>300000</v>
      </c>
      <c r="K15" s="1"/>
      <c r="L15" s="4">
        <f t="shared" si="1"/>
        <v>2743000</v>
      </c>
      <c r="M15" s="1"/>
      <c r="N15" s="1">
        <v>112000</v>
      </c>
      <c r="O15" s="1">
        <v>174400</v>
      </c>
      <c r="P15" s="1">
        <f t="shared" si="2"/>
        <v>3029400</v>
      </c>
      <c r="Q15" s="1">
        <v>16056</v>
      </c>
      <c r="R15" s="1">
        <v>218500</v>
      </c>
      <c r="S15" s="4">
        <f t="shared" si="3"/>
        <v>3263956</v>
      </c>
      <c r="T15">
        <f t="shared" si="4"/>
        <v>408956</v>
      </c>
      <c r="U15" s="10"/>
      <c r="V15" s="10"/>
    </row>
    <row r="16" spans="1:22">
      <c r="A16" s="1" t="s">
        <v>19</v>
      </c>
      <c r="B16" s="1">
        <v>46000</v>
      </c>
      <c r="C16" s="1"/>
      <c r="D16" s="1"/>
      <c r="E16" s="1">
        <v>10000</v>
      </c>
      <c r="F16" s="1">
        <v>14000</v>
      </c>
      <c r="G16" s="1">
        <f>591900+18000</f>
        <v>609900</v>
      </c>
      <c r="H16" s="4">
        <f t="shared" si="0"/>
        <v>623900</v>
      </c>
      <c r="I16" s="1">
        <v>450000</v>
      </c>
      <c r="J16" s="1"/>
      <c r="K16" s="1"/>
      <c r="L16" s="4">
        <f t="shared" si="1"/>
        <v>1129900</v>
      </c>
      <c r="M16" s="1"/>
      <c r="N16" s="1">
        <f>336000+663000+1010000</f>
        <v>2009000</v>
      </c>
      <c r="O16" s="1">
        <v>41000</v>
      </c>
      <c r="P16" s="1">
        <f t="shared" si="2"/>
        <v>3179900</v>
      </c>
      <c r="Q16" s="1"/>
      <c r="R16" s="1">
        <v>43700</v>
      </c>
      <c r="S16" s="4">
        <f t="shared" si="3"/>
        <v>3223600</v>
      </c>
      <c r="T16">
        <f t="shared" si="4"/>
        <v>84700</v>
      </c>
      <c r="U16" s="10"/>
      <c r="V16" s="10"/>
    </row>
    <row r="17" spans="1:22">
      <c r="A17" s="1" t="s">
        <v>20</v>
      </c>
      <c r="B17" s="1">
        <v>150000</v>
      </c>
      <c r="C17" s="1"/>
      <c r="D17" s="1">
        <v>10000</v>
      </c>
      <c r="E17" s="1">
        <v>28000</v>
      </c>
      <c r="F17" s="1">
        <v>66000</v>
      </c>
      <c r="G17" s="1">
        <v>1060500</v>
      </c>
      <c r="H17" s="4">
        <f t="shared" si="0"/>
        <v>1126500</v>
      </c>
      <c r="I17" s="1">
        <v>718000</v>
      </c>
      <c r="J17" s="1"/>
      <c r="K17" s="1"/>
      <c r="L17" s="4">
        <f t="shared" si="1"/>
        <v>2032500</v>
      </c>
      <c r="M17" s="1"/>
      <c r="N17" s="1">
        <v>303000</v>
      </c>
      <c r="O17" s="1">
        <v>91700</v>
      </c>
      <c r="P17" s="1">
        <f t="shared" si="2"/>
        <v>2427200</v>
      </c>
      <c r="Q17" s="1">
        <v>16056</v>
      </c>
      <c r="R17" s="1">
        <v>109300</v>
      </c>
      <c r="S17" s="4">
        <f t="shared" si="3"/>
        <v>2552556</v>
      </c>
      <c r="T17">
        <f t="shared" si="4"/>
        <v>217056</v>
      </c>
      <c r="U17" s="10"/>
      <c r="V17" s="10"/>
    </row>
    <row r="18" spans="1:22">
      <c r="A18" s="1" t="s">
        <v>21</v>
      </c>
      <c r="B18" s="1">
        <v>62000</v>
      </c>
      <c r="C18" s="1"/>
      <c r="D18" s="1">
        <v>30000</v>
      </c>
      <c r="E18" s="1">
        <v>7000</v>
      </c>
      <c r="F18" s="1">
        <v>28000</v>
      </c>
      <c r="G18" s="1">
        <v>793100</v>
      </c>
      <c r="H18" s="4">
        <f t="shared" si="0"/>
        <v>821100</v>
      </c>
      <c r="I18" s="1">
        <v>584000</v>
      </c>
      <c r="J18" s="1">
        <v>110000</v>
      </c>
      <c r="K18" s="1"/>
      <c r="L18" s="4">
        <f t="shared" si="1"/>
        <v>1614100</v>
      </c>
      <c r="M18" s="1"/>
      <c r="N18" s="1">
        <v>265000</v>
      </c>
      <c r="O18" s="1">
        <v>55500</v>
      </c>
      <c r="P18" s="1">
        <f t="shared" si="2"/>
        <v>1934600</v>
      </c>
      <c r="Q18" s="1">
        <v>16056</v>
      </c>
      <c r="R18" s="1">
        <v>43700</v>
      </c>
      <c r="S18" s="4">
        <f t="shared" si="3"/>
        <v>1994356</v>
      </c>
      <c r="T18">
        <f t="shared" si="4"/>
        <v>115256</v>
      </c>
      <c r="U18" s="10"/>
      <c r="V18" s="10"/>
    </row>
    <row r="19" spans="1:22">
      <c r="A19" s="1"/>
      <c r="B19" s="1"/>
      <c r="C19" s="1"/>
      <c r="D19" s="1"/>
      <c r="E19" s="1"/>
      <c r="F19" s="1"/>
      <c r="G19" s="1"/>
      <c r="H19" s="4"/>
      <c r="I19" s="1"/>
      <c r="J19" s="1"/>
      <c r="K19" s="1"/>
      <c r="L19" s="4">
        <f t="shared" si="1"/>
        <v>0</v>
      </c>
      <c r="M19" s="1"/>
      <c r="N19" s="1"/>
      <c r="O19" s="1"/>
      <c r="P19" s="1">
        <f t="shared" si="2"/>
        <v>0</v>
      </c>
      <c r="Q19" s="1"/>
      <c r="R19" s="1"/>
      <c r="S19" s="4">
        <f t="shared" si="3"/>
        <v>0</v>
      </c>
      <c r="T19">
        <f t="shared" si="4"/>
        <v>0</v>
      </c>
      <c r="U19" s="10"/>
      <c r="V19" s="10"/>
    </row>
    <row r="20" spans="1:22">
      <c r="A20" s="1" t="s">
        <v>7</v>
      </c>
      <c r="B20" s="1">
        <f>B7+B8+B9+B10+B11+B12+B13+B14+B15+B16+B17+B18</f>
        <v>11700000</v>
      </c>
      <c r="C20" s="1"/>
      <c r="D20" s="1">
        <f>D7+D8+D9+D10+D11+D12+D13+D14+D15+D16+D17+D18</f>
        <v>220000</v>
      </c>
      <c r="E20" s="1">
        <f t="shared" ref="E20:R20" si="5">E7+E8+E9+E10+E11+E12+E13+E14+E15+E16+E17+E18</f>
        <v>881000</v>
      </c>
      <c r="F20" s="1">
        <f t="shared" si="5"/>
        <v>1259000</v>
      </c>
      <c r="G20" s="1">
        <f>G7+G8+G9+G10+G11+G12+G13+G14+G15+G16+G17+G18</f>
        <v>19145000</v>
      </c>
      <c r="H20" s="4">
        <f>SUM(H7:H19)</f>
        <v>20404000</v>
      </c>
      <c r="I20" s="1">
        <f>I7+I8+I9+I10+I11+I12+I13+I14+I15+I16+I17+I18</f>
        <v>14892000</v>
      </c>
      <c r="J20" s="1">
        <f>J8+J7+J9+J10+J11+J12+J13+J14+J15+J16+J17+J18</f>
        <v>437000</v>
      </c>
      <c r="K20" s="1">
        <f t="shared" si="5"/>
        <v>0</v>
      </c>
      <c r="L20" s="4">
        <f t="shared" si="1"/>
        <v>48534000</v>
      </c>
      <c r="M20" s="1">
        <f t="shared" si="5"/>
        <v>0</v>
      </c>
      <c r="N20" s="1">
        <f t="shared" si="5"/>
        <v>6250000</v>
      </c>
      <c r="O20" s="1">
        <f t="shared" si="5"/>
        <v>2436800</v>
      </c>
      <c r="P20" s="1">
        <f>L20+N20+O20</f>
        <v>57220800</v>
      </c>
      <c r="Q20" s="1">
        <f>Q7+Q8+Q9+Q10+Q11+Q12+Q13+Q14+Q15+Q16+Q17+Q18</f>
        <v>176700</v>
      </c>
      <c r="R20" s="1">
        <f t="shared" si="5"/>
        <v>1376700</v>
      </c>
      <c r="S20" s="4">
        <f t="shared" si="3"/>
        <v>58774200</v>
      </c>
      <c r="T20">
        <f t="shared" si="4"/>
        <v>3990200</v>
      </c>
      <c r="U20" s="10"/>
      <c r="V20" s="10"/>
    </row>
    <row r="2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"/>
    </row>
    <row r="22" spans="1:22">
      <c r="I22" s="6"/>
      <c r="J22" s="6"/>
    </row>
  </sheetData>
  <pageMargins left="0.11811023622047245" right="0.11811023622047245" top="0.74803149606299213" bottom="0.74803149606299213" header="0.31496062992125984" footer="0.31496062992125984"/>
  <pageSetup paperSize="9" scale="8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/>
  <dimension ref="A2:F23"/>
  <sheetViews>
    <sheetView zoomScaleNormal="100" workbookViewId="0">
      <selection activeCell="F12" sqref="F12"/>
    </sheetView>
  </sheetViews>
  <sheetFormatPr defaultRowHeight="12.75"/>
  <cols>
    <col min="1" max="1" width="40.140625" customWidth="1"/>
    <col min="2" max="2" width="19.5703125" customWidth="1"/>
    <col min="3" max="3" width="20.85546875" customWidth="1"/>
    <col min="4" max="4" width="11.85546875" customWidth="1"/>
  </cols>
  <sheetData>
    <row r="2" spans="1:6" ht="18">
      <c r="A2" s="48" t="s">
        <v>62</v>
      </c>
      <c r="B2" s="48"/>
      <c r="C2" s="48"/>
      <c r="D2" s="48"/>
      <c r="E2" s="48"/>
      <c r="F2" s="48"/>
    </row>
    <row r="3" spans="1:6" ht="18">
      <c r="A3" s="47" t="s">
        <v>63</v>
      </c>
      <c r="B3" s="47"/>
      <c r="C3" s="47"/>
      <c r="D3" s="47"/>
      <c r="E3" s="47"/>
      <c r="F3" s="47"/>
    </row>
    <row r="4" spans="1:6" ht="18">
      <c r="A4" s="47" t="s">
        <v>61</v>
      </c>
      <c r="B4" s="47"/>
      <c r="C4" s="47"/>
      <c r="D4" s="47"/>
      <c r="E4" s="47"/>
      <c r="F4" s="47"/>
    </row>
    <row r="5" spans="1:6" ht="18">
      <c r="A5" s="47" t="s">
        <v>56</v>
      </c>
      <c r="B5" s="47"/>
      <c r="C5" s="47"/>
      <c r="D5" s="47"/>
      <c r="E5" s="47"/>
      <c r="F5" s="47"/>
    </row>
    <row r="6" spans="1:6" ht="18">
      <c r="A6" s="7"/>
      <c r="B6" s="7"/>
      <c r="C6" s="7"/>
      <c r="D6" s="7" t="s">
        <v>58</v>
      </c>
      <c r="E6" s="7"/>
      <c r="F6" s="7"/>
    </row>
    <row r="7" spans="1:6" ht="18">
      <c r="A7" s="8"/>
      <c r="B7" s="8" t="s">
        <v>57</v>
      </c>
      <c r="C7" s="8" t="s">
        <v>59</v>
      </c>
      <c r="D7" s="8" t="s">
        <v>55</v>
      </c>
      <c r="E7" s="7"/>
      <c r="F7" s="7"/>
    </row>
    <row r="8" spans="1:6" ht="18">
      <c r="A8" s="8" t="s">
        <v>60</v>
      </c>
      <c r="B8" s="8">
        <v>240.5</v>
      </c>
      <c r="C8" s="8"/>
      <c r="D8" s="8">
        <f>B8+C8</f>
        <v>240.5</v>
      </c>
      <c r="E8" s="7"/>
      <c r="F8" s="7"/>
    </row>
    <row r="9" spans="1:6" ht="18">
      <c r="A9" s="8" t="s">
        <v>40</v>
      </c>
      <c r="B9" s="19">
        <v>120</v>
      </c>
      <c r="C9" s="19">
        <v>120</v>
      </c>
      <c r="D9" s="19">
        <f t="shared" ref="D9:D20" si="0">B9+C9</f>
        <v>240</v>
      </c>
      <c r="E9" s="7"/>
      <c r="F9" s="7"/>
    </row>
    <row r="10" spans="1:6" ht="18">
      <c r="A10" s="8" t="s">
        <v>25</v>
      </c>
      <c r="B10" s="19">
        <v>120</v>
      </c>
      <c r="C10" s="19"/>
      <c r="D10" s="19">
        <f t="shared" si="0"/>
        <v>120</v>
      </c>
      <c r="E10" s="7"/>
      <c r="F10" s="7"/>
    </row>
    <row r="11" spans="1:6" ht="18">
      <c r="A11" s="8" t="s">
        <v>26</v>
      </c>
      <c r="B11" s="19">
        <v>120</v>
      </c>
      <c r="C11" s="19"/>
      <c r="D11" s="19">
        <f t="shared" si="0"/>
        <v>120</v>
      </c>
      <c r="E11" s="7"/>
      <c r="F11" s="7"/>
    </row>
    <row r="12" spans="1:6" ht="18">
      <c r="A12" s="8" t="s">
        <v>27</v>
      </c>
      <c r="B12" s="19">
        <v>120</v>
      </c>
      <c r="C12" s="19"/>
      <c r="D12" s="19">
        <f t="shared" si="0"/>
        <v>120</v>
      </c>
      <c r="E12" s="7"/>
      <c r="F12" s="7"/>
    </row>
    <row r="13" spans="1:6" ht="18">
      <c r="A13" s="8" t="s">
        <v>28</v>
      </c>
      <c r="B13" s="19">
        <v>120</v>
      </c>
      <c r="C13" s="19"/>
      <c r="D13" s="19">
        <f t="shared" si="0"/>
        <v>120</v>
      </c>
      <c r="E13" s="7"/>
      <c r="F13" s="7"/>
    </row>
    <row r="14" spans="1:6" ht="18">
      <c r="A14" s="8" t="s">
        <v>29</v>
      </c>
      <c r="B14" s="19">
        <v>120</v>
      </c>
      <c r="C14" s="19"/>
      <c r="D14" s="19">
        <f t="shared" si="0"/>
        <v>120</v>
      </c>
      <c r="E14" s="7"/>
      <c r="F14" s="7"/>
    </row>
    <row r="15" spans="1:6" ht="18">
      <c r="A15" s="8" t="s">
        <v>30</v>
      </c>
      <c r="B15" s="19">
        <v>120</v>
      </c>
      <c r="C15" s="19"/>
      <c r="D15" s="19">
        <f t="shared" si="0"/>
        <v>120</v>
      </c>
      <c r="E15" s="7"/>
      <c r="F15" s="7"/>
    </row>
    <row r="16" spans="1:6" ht="18">
      <c r="A16" s="8" t="s">
        <v>31</v>
      </c>
      <c r="B16" s="19">
        <v>120</v>
      </c>
      <c r="C16" s="19"/>
      <c r="D16" s="19">
        <f t="shared" si="0"/>
        <v>120</v>
      </c>
      <c r="E16" s="7"/>
      <c r="F16" s="7"/>
    </row>
    <row r="17" spans="1:6" ht="18">
      <c r="A17" s="8" t="s">
        <v>32</v>
      </c>
      <c r="B17" s="19">
        <v>120</v>
      </c>
      <c r="C17" s="19"/>
      <c r="D17" s="19">
        <f t="shared" si="0"/>
        <v>120</v>
      </c>
      <c r="E17" s="7"/>
      <c r="F17" s="7"/>
    </row>
    <row r="18" spans="1:6" ht="18">
      <c r="A18" s="8" t="s">
        <v>33</v>
      </c>
      <c r="B18" s="19">
        <v>120</v>
      </c>
      <c r="C18" s="19"/>
      <c r="D18" s="19">
        <f t="shared" si="0"/>
        <v>120</v>
      </c>
      <c r="E18" s="7"/>
      <c r="F18" s="7"/>
    </row>
    <row r="19" spans="1:6" ht="18">
      <c r="A19" s="8" t="s">
        <v>34</v>
      </c>
      <c r="B19" s="19">
        <v>120</v>
      </c>
      <c r="C19" s="19"/>
      <c r="D19" s="19">
        <f t="shared" si="0"/>
        <v>120</v>
      </c>
      <c r="E19" s="7"/>
      <c r="F19" s="7"/>
    </row>
    <row r="20" spans="1:6" ht="18">
      <c r="A20" s="8" t="s">
        <v>35</v>
      </c>
      <c r="B20" s="19">
        <v>120</v>
      </c>
      <c r="C20" s="19"/>
      <c r="D20" s="19">
        <f t="shared" si="0"/>
        <v>120</v>
      </c>
      <c r="E20" s="7"/>
      <c r="F20" s="7"/>
    </row>
    <row r="21" spans="1:6" ht="18">
      <c r="A21" s="8"/>
      <c r="B21" s="8"/>
      <c r="C21" s="8"/>
      <c r="D21" s="8"/>
      <c r="E21" s="7"/>
      <c r="F21" s="7"/>
    </row>
    <row r="22" spans="1:6" ht="18">
      <c r="A22" s="8" t="s">
        <v>7</v>
      </c>
      <c r="B22" s="8">
        <f>B9+B10+B11+B12+B13+B14+B15+B16+B17+B18+B19+B20+B8</f>
        <v>1680.5</v>
      </c>
      <c r="C22" s="19">
        <f t="shared" ref="C22:D22" si="1">C9+C10+C11+C12+C13+C14+C15+C16+C17+C18+C19+C20+C8</f>
        <v>120</v>
      </c>
      <c r="D22" s="8">
        <f t="shared" si="1"/>
        <v>1800.5</v>
      </c>
      <c r="E22" s="7"/>
      <c r="F22" s="7"/>
    </row>
    <row r="23" spans="1:6" ht="18">
      <c r="A23" s="7"/>
      <c r="B23" s="7"/>
      <c r="C23" s="7"/>
      <c r="D23" s="7"/>
      <c r="E23" s="7"/>
      <c r="F23" s="7"/>
    </row>
  </sheetData>
  <mergeCells count="4">
    <mergeCell ref="A3:F3"/>
    <mergeCell ref="A4:F4"/>
    <mergeCell ref="A5:F5"/>
    <mergeCell ref="A2:F2"/>
  </mergeCells>
  <pageMargins left="0.9055118110236221" right="0.31496062992125984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3:V28"/>
  <sheetViews>
    <sheetView zoomScaleNormal="100" workbookViewId="0">
      <selection activeCell="B47" sqref="B47"/>
    </sheetView>
  </sheetViews>
  <sheetFormatPr defaultRowHeight="12.75"/>
  <cols>
    <col min="1" max="1" width="10.7109375" customWidth="1"/>
    <col min="2" max="2" width="10.5703125" customWidth="1"/>
    <col min="3" max="3" width="2.85546875" customWidth="1"/>
    <col min="4" max="5" width="9.140625" customWidth="1"/>
    <col min="6" max="6" width="11.140625" customWidth="1"/>
    <col min="7" max="8" width="10.5703125" customWidth="1"/>
    <col min="9" max="9" width="9.140625" customWidth="1"/>
    <col min="10" max="10" width="10.7109375" customWidth="1"/>
    <col min="11" max="11" width="0.28515625" hidden="1" customWidth="1"/>
    <col min="12" max="12" width="9.140625" customWidth="1"/>
    <col min="13" max="13" width="5" customWidth="1"/>
    <col min="14" max="14" width="8.5703125" customWidth="1"/>
    <col min="15" max="20" width="9.140625" customWidth="1"/>
  </cols>
  <sheetData>
    <row r="3" spans="1:22">
      <c r="B3" s="6" t="s">
        <v>64</v>
      </c>
      <c r="C3" s="6"/>
      <c r="D3" s="6"/>
      <c r="E3" s="6"/>
      <c r="F3" s="6"/>
    </row>
    <row r="6" spans="1:22" ht="25.5">
      <c r="A6" s="1"/>
      <c r="B6" s="1" t="s">
        <v>1</v>
      </c>
      <c r="C6" s="1" t="s">
        <v>43</v>
      </c>
      <c r="D6" s="1" t="s">
        <v>2</v>
      </c>
      <c r="E6" s="1" t="s">
        <v>3</v>
      </c>
      <c r="F6" s="1" t="s">
        <v>46</v>
      </c>
      <c r="G6" s="1" t="s">
        <v>4</v>
      </c>
      <c r="H6" s="1" t="s">
        <v>47</v>
      </c>
      <c r="I6" s="4" t="s">
        <v>5</v>
      </c>
      <c r="J6" s="9" t="s">
        <v>42</v>
      </c>
      <c r="K6" s="1" t="s">
        <v>6</v>
      </c>
      <c r="L6" s="4" t="s">
        <v>7</v>
      </c>
      <c r="M6" s="2" t="s">
        <v>8</v>
      </c>
      <c r="N6" s="2" t="s">
        <v>8</v>
      </c>
      <c r="O6" s="2" t="s">
        <v>9</v>
      </c>
      <c r="P6" s="1" t="s">
        <v>10</v>
      </c>
      <c r="Q6" s="1" t="s">
        <v>45</v>
      </c>
      <c r="R6" s="2" t="s">
        <v>22</v>
      </c>
      <c r="S6" s="5" t="s">
        <v>24</v>
      </c>
    </row>
    <row r="7" spans="1:22">
      <c r="A7" s="1" t="s">
        <v>0</v>
      </c>
      <c r="B7" s="1">
        <v>10459000</v>
      </c>
      <c r="C7" s="1"/>
      <c r="D7" s="1">
        <v>65500</v>
      </c>
      <c r="E7" s="1">
        <v>536000</v>
      </c>
      <c r="F7" s="1">
        <v>488000</v>
      </c>
      <c r="G7" s="1">
        <v>12530000</v>
      </c>
      <c r="H7" s="4">
        <f t="shared" ref="H7:H18" si="0">F7+G7</f>
        <v>13018000</v>
      </c>
      <c r="I7" s="1">
        <v>634000</v>
      </c>
      <c r="J7" s="1"/>
      <c r="K7" s="1"/>
      <c r="L7" s="4">
        <f t="shared" ref="L7:L20" si="1">B7+D7+E7+H7+I7+J7</f>
        <v>24712500</v>
      </c>
      <c r="M7" s="1"/>
      <c r="N7" s="1">
        <v>1390200</v>
      </c>
      <c r="O7" s="1">
        <v>1145400</v>
      </c>
      <c r="P7" s="1">
        <f>L7+N7+O7</f>
        <v>27248100</v>
      </c>
      <c r="Q7" s="1"/>
      <c r="R7" s="1"/>
      <c r="S7" s="4">
        <f>P7+R7+Q7</f>
        <v>27248100</v>
      </c>
      <c r="U7" s="10"/>
      <c r="V7" s="10"/>
    </row>
    <row r="8" spans="1:22">
      <c r="A8" s="1" t="s">
        <v>11</v>
      </c>
      <c r="B8" s="1">
        <v>358000</v>
      </c>
      <c r="C8" s="1"/>
      <c r="D8" s="1">
        <v>55000</v>
      </c>
      <c r="E8" s="1">
        <v>38000</v>
      </c>
      <c r="F8" s="1">
        <v>53000</v>
      </c>
      <c r="G8" s="1">
        <v>632000</v>
      </c>
      <c r="H8" s="4">
        <f t="shared" si="0"/>
        <v>685000</v>
      </c>
      <c r="I8" s="1">
        <v>1596000</v>
      </c>
      <c r="J8" s="1">
        <v>26000</v>
      </c>
      <c r="K8" s="1"/>
      <c r="L8" s="4">
        <f t="shared" si="1"/>
        <v>2758000</v>
      </c>
      <c r="M8" s="1"/>
      <c r="N8" s="1"/>
      <c r="O8" s="1">
        <v>139200</v>
      </c>
      <c r="P8" s="1">
        <f t="shared" ref="P8:P19" si="2">L8+N8+O8</f>
        <v>2897200</v>
      </c>
      <c r="Q8" s="1"/>
      <c r="R8" s="1">
        <v>109300</v>
      </c>
      <c r="S8" s="4">
        <f t="shared" ref="S8:S20" si="3">P8+R8+Q8</f>
        <v>3006500</v>
      </c>
      <c r="T8">
        <f>O8+Q8+R8</f>
        <v>248500</v>
      </c>
      <c r="U8" s="10"/>
      <c r="V8" s="10"/>
    </row>
    <row r="9" spans="1:22">
      <c r="A9" s="1" t="s">
        <v>12</v>
      </c>
      <c r="B9" s="1">
        <v>316000</v>
      </c>
      <c r="C9" s="1"/>
      <c r="D9" s="1">
        <v>148000</v>
      </c>
      <c r="E9" s="1">
        <v>56000</v>
      </c>
      <c r="F9" s="1">
        <v>128000</v>
      </c>
      <c r="G9" s="1">
        <v>848000</v>
      </c>
      <c r="H9" s="4">
        <f t="shared" si="0"/>
        <v>976000</v>
      </c>
      <c r="I9" s="1">
        <v>2079000</v>
      </c>
      <c r="J9" s="1"/>
      <c r="K9" s="1"/>
      <c r="L9" s="4">
        <f t="shared" si="1"/>
        <v>3575000</v>
      </c>
      <c r="M9" s="1"/>
      <c r="N9" s="1">
        <v>163600</v>
      </c>
      <c r="O9" s="1">
        <v>252600</v>
      </c>
      <c r="P9" s="1">
        <f t="shared" si="2"/>
        <v>3991200</v>
      </c>
      <c r="Q9" s="1"/>
      <c r="R9" s="1">
        <v>218500</v>
      </c>
      <c r="S9" s="4">
        <f t="shared" si="3"/>
        <v>4209700</v>
      </c>
      <c r="T9">
        <f t="shared" ref="T9:T20" si="4">O9+Q9+R9</f>
        <v>471100</v>
      </c>
      <c r="U9" s="10"/>
      <c r="V9" s="10"/>
    </row>
    <row r="10" spans="1:22">
      <c r="A10" s="1" t="s">
        <v>13</v>
      </c>
      <c r="B10" s="1">
        <v>58000</v>
      </c>
      <c r="C10" s="1"/>
      <c r="D10" s="1">
        <v>2000</v>
      </c>
      <c r="E10" s="1">
        <v>11000</v>
      </c>
      <c r="F10" s="1">
        <v>16000</v>
      </c>
      <c r="G10" s="1">
        <v>0</v>
      </c>
      <c r="H10" s="4">
        <f t="shared" si="0"/>
        <v>16000</v>
      </c>
      <c r="I10" s="1">
        <v>628000</v>
      </c>
      <c r="J10" s="1"/>
      <c r="K10" s="1"/>
      <c r="L10" s="4">
        <f t="shared" si="1"/>
        <v>715000</v>
      </c>
      <c r="M10" s="1"/>
      <c r="N10" s="1">
        <v>744200</v>
      </c>
      <c r="O10" s="1">
        <v>43600</v>
      </c>
      <c r="P10" s="1">
        <f t="shared" si="2"/>
        <v>1502800</v>
      </c>
      <c r="Q10" s="1"/>
      <c r="R10" s="1">
        <v>43700</v>
      </c>
      <c r="S10" s="4">
        <f t="shared" si="3"/>
        <v>1546500</v>
      </c>
      <c r="T10">
        <f t="shared" si="4"/>
        <v>87300</v>
      </c>
      <c r="U10" s="10"/>
      <c r="V10" s="10"/>
    </row>
    <row r="11" spans="1:22">
      <c r="A11" s="1" t="s">
        <v>14</v>
      </c>
      <c r="B11" s="1">
        <v>96000</v>
      </c>
      <c r="C11" s="1"/>
      <c r="D11" s="1">
        <v>9000</v>
      </c>
      <c r="E11" s="1">
        <v>30000</v>
      </c>
      <c r="F11" s="1">
        <v>43000</v>
      </c>
      <c r="G11" s="1">
        <v>470000</v>
      </c>
      <c r="H11" s="4">
        <f t="shared" si="0"/>
        <v>513000</v>
      </c>
      <c r="I11" s="1">
        <v>1914000</v>
      </c>
      <c r="J11" s="1">
        <v>3000</v>
      </c>
      <c r="K11" s="1"/>
      <c r="L11" s="4">
        <f t="shared" si="1"/>
        <v>2565000</v>
      </c>
      <c r="M11" s="1"/>
      <c r="N11" s="1"/>
      <c r="O11" s="1">
        <v>104500</v>
      </c>
      <c r="P11" s="1">
        <f t="shared" si="2"/>
        <v>2669500</v>
      </c>
      <c r="Q11" s="1"/>
      <c r="R11" s="1">
        <v>109300</v>
      </c>
      <c r="S11" s="4">
        <f t="shared" si="3"/>
        <v>2778800</v>
      </c>
      <c r="T11">
        <f t="shared" si="4"/>
        <v>213800</v>
      </c>
      <c r="U11" s="10"/>
      <c r="V11" s="10"/>
    </row>
    <row r="12" spans="1:22">
      <c r="A12" s="1" t="s">
        <v>15</v>
      </c>
      <c r="B12" s="1">
        <v>268000</v>
      </c>
      <c r="C12" s="1"/>
      <c r="D12" s="1">
        <v>26000</v>
      </c>
      <c r="E12" s="1">
        <v>35000</v>
      </c>
      <c r="F12" s="1">
        <v>75000</v>
      </c>
      <c r="G12" s="1">
        <v>884000</v>
      </c>
      <c r="H12" s="4">
        <f t="shared" si="0"/>
        <v>959000</v>
      </c>
      <c r="I12" s="1">
        <v>1311000</v>
      </c>
      <c r="J12" s="1"/>
      <c r="K12" s="1"/>
      <c r="L12" s="4">
        <f t="shared" si="1"/>
        <v>2599000</v>
      </c>
      <c r="M12" s="1"/>
      <c r="N12" s="1">
        <v>245600</v>
      </c>
      <c r="O12" s="1">
        <v>232300</v>
      </c>
      <c r="P12" s="1">
        <f t="shared" si="2"/>
        <v>3076900</v>
      </c>
      <c r="Q12" s="1"/>
      <c r="R12" s="1">
        <v>218500</v>
      </c>
      <c r="S12" s="4">
        <f t="shared" si="3"/>
        <v>3295400</v>
      </c>
      <c r="T12">
        <f t="shared" si="4"/>
        <v>450800</v>
      </c>
      <c r="U12" s="10"/>
      <c r="V12" s="10"/>
    </row>
    <row r="13" spans="1:22">
      <c r="A13" s="1" t="s">
        <v>16</v>
      </c>
      <c r="B13" s="1">
        <v>89000</v>
      </c>
      <c r="C13" s="1"/>
      <c r="D13" s="1">
        <v>26000</v>
      </c>
      <c r="E13" s="1">
        <v>31000</v>
      </c>
      <c r="F13" s="1">
        <v>30000</v>
      </c>
      <c r="G13" s="1">
        <v>482000</v>
      </c>
      <c r="H13" s="4">
        <f t="shared" si="0"/>
        <v>512000</v>
      </c>
      <c r="I13" s="1">
        <v>1206000</v>
      </c>
      <c r="J13" s="1"/>
      <c r="K13" s="1"/>
      <c r="L13" s="4">
        <f t="shared" si="1"/>
        <v>1864000</v>
      </c>
      <c r="M13" s="1"/>
      <c r="N13" s="1">
        <v>558000</v>
      </c>
      <c r="O13" s="1">
        <v>55200</v>
      </c>
      <c r="P13" s="1">
        <f t="shared" si="2"/>
        <v>2477200</v>
      </c>
      <c r="Q13" s="1"/>
      <c r="R13" s="1">
        <v>43700</v>
      </c>
      <c r="S13" s="4">
        <f t="shared" si="3"/>
        <v>2520900</v>
      </c>
      <c r="T13">
        <f t="shared" si="4"/>
        <v>98900</v>
      </c>
      <c r="U13" s="10"/>
      <c r="V13" s="10"/>
    </row>
    <row r="14" spans="1:22">
      <c r="A14" s="1" t="s">
        <v>17</v>
      </c>
      <c r="B14" s="1">
        <v>485000</v>
      </c>
      <c r="C14" s="1"/>
      <c r="D14" s="1">
        <v>23000</v>
      </c>
      <c r="E14" s="1">
        <v>44000</v>
      </c>
      <c r="F14" s="1">
        <v>115000</v>
      </c>
      <c r="G14" s="1">
        <v>1906000</v>
      </c>
      <c r="H14" s="4">
        <f t="shared" si="0"/>
        <v>2021000</v>
      </c>
      <c r="I14" s="1">
        <v>3282500</v>
      </c>
      <c r="J14" s="1">
        <v>11000</v>
      </c>
      <c r="K14" s="1"/>
      <c r="L14" s="4">
        <f t="shared" si="1"/>
        <v>5866500</v>
      </c>
      <c r="M14" s="1"/>
      <c r="N14" s="1"/>
      <c r="O14" s="1">
        <v>225900</v>
      </c>
      <c r="P14" s="1">
        <f t="shared" si="2"/>
        <v>6092400</v>
      </c>
      <c r="Q14" s="1"/>
      <c r="R14" s="1">
        <v>218500</v>
      </c>
      <c r="S14" s="4">
        <f t="shared" si="3"/>
        <v>6310900</v>
      </c>
      <c r="T14">
        <f>O14+Q14+R14</f>
        <v>444400</v>
      </c>
      <c r="U14" s="10"/>
      <c r="V14" s="10"/>
    </row>
    <row r="15" spans="1:22">
      <c r="A15" s="1" t="s">
        <v>18</v>
      </c>
      <c r="B15" s="1">
        <v>226000</v>
      </c>
      <c r="C15" s="1"/>
      <c r="D15" s="1">
        <v>11000</v>
      </c>
      <c r="E15" s="1">
        <v>48000</v>
      </c>
      <c r="F15" s="1">
        <v>89000</v>
      </c>
      <c r="G15" s="1">
        <v>638000</v>
      </c>
      <c r="H15" s="4">
        <f t="shared" si="0"/>
        <v>727000</v>
      </c>
      <c r="I15" s="1">
        <v>1888000</v>
      </c>
      <c r="J15" s="1">
        <v>60000</v>
      </c>
      <c r="K15" s="1"/>
      <c r="L15" s="4">
        <f t="shared" si="1"/>
        <v>2960000</v>
      </c>
      <c r="M15" s="1"/>
      <c r="N15" s="1">
        <v>66400</v>
      </c>
      <c r="O15" s="1">
        <v>184800</v>
      </c>
      <c r="P15" s="1">
        <f t="shared" si="2"/>
        <v>3211200</v>
      </c>
      <c r="Q15" s="1"/>
      <c r="R15" s="1">
        <v>218500</v>
      </c>
      <c r="S15" s="4">
        <f t="shared" si="3"/>
        <v>3429700</v>
      </c>
      <c r="T15">
        <f t="shared" si="4"/>
        <v>403300</v>
      </c>
      <c r="U15" s="10"/>
      <c r="V15" s="10"/>
    </row>
    <row r="16" spans="1:22">
      <c r="A16" s="1" t="s">
        <v>19</v>
      </c>
      <c r="B16" s="1">
        <v>68000</v>
      </c>
      <c r="C16" s="1"/>
      <c r="D16" s="1">
        <v>1000</v>
      </c>
      <c r="E16" s="1">
        <v>10000</v>
      </c>
      <c r="F16" s="1">
        <v>24000</v>
      </c>
      <c r="G16" s="1">
        <v>590000</v>
      </c>
      <c r="H16" s="4">
        <f t="shared" si="0"/>
        <v>614000</v>
      </c>
      <c r="I16" s="1">
        <v>494000</v>
      </c>
      <c r="J16" s="1"/>
      <c r="K16" s="1"/>
      <c r="L16" s="4">
        <f t="shared" si="1"/>
        <v>1187000</v>
      </c>
      <c r="M16" s="1"/>
      <c r="N16" s="1">
        <v>2140200</v>
      </c>
      <c r="O16" s="1">
        <v>43500</v>
      </c>
      <c r="P16" s="1">
        <f t="shared" si="2"/>
        <v>3370700</v>
      </c>
      <c r="Q16" s="1"/>
      <c r="R16" s="1">
        <v>43700</v>
      </c>
      <c r="S16" s="4">
        <f t="shared" si="3"/>
        <v>3414400</v>
      </c>
      <c r="T16">
        <f t="shared" si="4"/>
        <v>87200</v>
      </c>
      <c r="U16" s="10"/>
      <c r="V16" s="10"/>
    </row>
    <row r="17" spans="1:22">
      <c r="A17" s="1" t="s">
        <v>20</v>
      </c>
      <c r="B17" s="1">
        <v>160000</v>
      </c>
      <c r="C17" s="1"/>
      <c r="D17" s="1">
        <v>11000</v>
      </c>
      <c r="E17" s="1">
        <v>22000</v>
      </c>
      <c r="F17" s="1">
        <v>26000</v>
      </c>
      <c r="G17" s="1">
        <v>798000</v>
      </c>
      <c r="H17" s="4">
        <f t="shared" si="0"/>
        <v>824000</v>
      </c>
      <c r="I17" s="1">
        <v>789000</v>
      </c>
      <c r="J17" s="1"/>
      <c r="K17" s="1"/>
      <c r="L17" s="4">
        <f t="shared" si="1"/>
        <v>1806000</v>
      </c>
      <c r="M17" s="1"/>
      <c r="N17" s="1">
        <v>669300</v>
      </c>
      <c r="O17" s="1">
        <v>97200</v>
      </c>
      <c r="P17" s="1">
        <f t="shared" si="2"/>
        <v>2572500</v>
      </c>
      <c r="Q17" s="1"/>
      <c r="R17" s="1">
        <v>109300</v>
      </c>
      <c r="S17" s="4">
        <f t="shared" si="3"/>
        <v>2681800</v>
      </c>
      <c r="T17">
        <f t="shared" si="4"/>
        <v>206500</v>
      </c>
      <c r="U17" s="10"/>
      <c r="V17" s="10"/>
    </row>
    <row r="18" spans="1:22">
      <c r="A18" s="1" t="s">
        <v>21</v>
      </c>
      <c r="B18" s="1">
        <v>90000</v>
      </c>
      <c r="C18" s="1"/>
      <c r="D18" s="1">
        <v>62000</v>
      </c>
      <c r="E18" s="1">
        <v>15000</v>
      </c>
      <c r="F18" s="1">
        <v>28000</v>
      </c>
      <c r="G18" s="1">
        <v>530000</v>
      </c>
      <c r="H18" s="4">
        <f t="shared" si="0"/>
        <v>558000</v>
      </c>
      <c r="I18" s="1">
        <v>641000</v>
      </c>
      <c r="J18" s="1">
        <v>50000</v>
      </c>
      <c r="K18" s="1"/>
      <c r="L18" s="4">
        <f t="shared" si="1"/>
        <v>1416000</v>
      </c>
      <c r="M18" s="1"/>
      <c r="N18" s="1">
        <v>575800</v>
      </c>
      <c r="O18" s="1">
        <v>58800</v>
      </c>
      <c r="P18" s="1">
        <f t="shared" si="2"/>
        <v>2050600</v>
      </c>
      <c r="Q18" s="1"/>
      <c r="R18" s="1">
        <v>43700</v>
      </c>
      <c r="S18" s="4">
        <f t="shared" si="3"/>
        <v>2094300</v>
      </c>
      <c r="T18">
        <f t="shared" si="4"/>
        <v>102500</v>
      </c>
      <c r="U18" s="10"/>
      <c r="V18" s="10"/>
    </row>
    <row r="19" spans="1:22">
      <c r="A19" s="1"/>
      <c r="B19" s="1"/>
      <c r="C19" s="1"/>
      <c r="D19" s="1"/>
      <c r="E19" s="1"/>
      <c r="F19" s="1"/>
      <c r="G19" s="1"/>
      <c r="H19" s="4"/>
      <c r="I19" s="1"/>
      <c r="J19" s="1"/>
      <c r="K19" s="1"/>
      <c r="L19" s="4">
        <f t="shared" si="1"/>
        <v>0</v>
      </c>
      <c r="M19" s="1"/>
      <c r="N19" s="1"/>
      <c r="O19" s="1"/>
      <c r="P19" s="1">
        <f t="shared" si="2"/>
        <v>0</v>
      </c>
      <c r="Q19" s="1"/>
      <c r="R19" s="1"/>
      <c r="S19" s="4">
        <f t="shared" si="3"/>
        <v>0</v>
      </c>
      <c r="T19">
        <f t="shared" si="4"/>
        <v>0</v>
      </c>
      <c r="U19" s="10"/>
      <c r="V19" s="10"/>
    </row>
    <row r="20" spans="1:22">
      <c r="A20" s="1" t="s">
        <v>7</v>
      </c>
      <c r="B20" s="1">
        <f>B7+B8+B9+B10+B11+B12+B13+B14+B15+B16+B17+B18</f>
        <v>12673000</v>
      </c>
      <c r="C20" s="1"/>
      <c r="D20" s="1">
        <f>D7+D8+D9+D10+D11+D12+D13+D14+D15+D16+D17+D18</f>
        <v>439500</v>
      </c>
      <c r="E20" s="1">
        <f t="shared" ref="E20:R20" si="5">E7+E8+E9+E10+E11+E12+E13+E14+E15+E16+E17+E18</f>
        <v>876000</v>
      </c>
      <c r="F20" s="1">
        <f t="shared" si="5"/>
        <v>1115000</v>
      </c>
      <c r="G20" s="1">
        <f>G7+G8+G9+G10+G11+G12+G13+G14+G15+G16+G17+G18</f>
        <v>20308000</v>
      </c>
      <c r="H20" s="4">
        <f>SUM(H7:H19)</f>
        <v>21423000</v>
      </c>
      <c r="I20" s="1">
        <f>I7+I8+I9+I10+I11+I12+I13+I14+I15+I16+I17+I18</f>
        <v>16462500</v>
      </c>
      <c r="J20" s="1">
        <f>J8+J7+J9+J10+J11+J12+J13+J14+J15+J16+J17+J18</f>
        <v>150000</v>
      </c>
      <c r="K20" s="1">
        <f t="shared" si="5"/>
        <v>0</v>
      </c>
      <c r="L20" s="4">
        <f t="shared" si="1"/>
        <v>52024000</v>
      </c>
      <c r="M20" s="1">
        <f t="shared" si="5"/>
        <v>0</v>
      </c>
      <c r="N20" s="1">
        <f t="shared" si="5"/>
        <v>6553300</v>
      </c>
      <c r="O20" s="1">
        <f t="shared" si="5"/>
        <v>2583000</v>
      </c>
      <c r="P20" s="1">
        <f>L20+N20+O20</f>
        <v>61160300</v>
      </c>
      <c r="Q20" s="1">
        <f>Q7+Q8+Q9+Q10+Q11+Q12+Q13+Q14+Q15+Q16+Q17+Q18</f>
        <v>0</v>
      </c>
      <c r="R20" s="1">
        <f t="shared" si="5"/>
        <v>1376700</v>
      </c>
      <c r="S20" s="4">
        <f t="shared" si="3"/>
        <v>62537000</v>
      </c>
      <c r="T20">
        <f t="shared" si="4"/>
        <v>3959700</v>
      </c>
      <c r="U20" s="10"/>
      <c r="V20" s="10"/>
    </row>
    <row r="2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"/>
    </row>
    <row r="22" spans="1:22">
      <c r="I22" s="6"/>
      <c r="J22" s="6"/>
    </row>
    <row r="23" spans="1:22">
      <c r="G23">
        <v>23037000</v>
      </c>
      <c r="I23">
        <v>15655000</v>
      </c>
    </row>
    <row r="26" spans="1:22">
      <c r="G26">
        <f>F20+G20-G23</f>
        <v>-1614000</v>
      </c>
      <c r="I26">
        <f>I20-I23</f>
        <v>807500</v>
      </c>
    </row>
    <row r="28" spans="1:22">
      <c r="G28">
        <f>F20+G23</f>
        <v>24152000</v>
      </c>
    </row>
  </sheetData>
  <pageMargins left="0.11811023622047245" right="0.11811023622047245" top="0.74803149606299213" bottom="0.74803149606299213" header="0.31496062992125984" footer="0.31496062992125984"/>
  <pageSetup paperSize="9" scale="84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3:V22"/>
  <sheetViews>
    <sheetView topLeftCell="C1" zoomScaleNormal="100" workbookViewId="0">
      <selection activeCell="Q8" sqref="Q8:Q18"/>
    </sheetView>
  </sheetViews>
  <sheetFormatPr defaultRowHeight="12.75"/>
  <cols>
    <col min="1" max="1" width="9.140625" customWidth="1"/>
    <col min="2" max="2" width="10.5703125" customWidth="1"/>
    <col min="3" max="3" width="0.140625" customWidth="1"/>
    <col min="4" max="5" width="9.140625" customWidth="1"/>
    <col min="6" max="6" width="11.140625" customWidth="1"/>
    <col min="7" max="8" width="10.5703125" customWidth="1"/>
    <col min="9" max="9" width="9.140625" customWidth="1"/>
    <col min="10" max="10" width="8" customWidth="1"/>
    <col min="11" max="11" width="0.28515625" hidden="1" customWidth="1"/>
    <col min="12" max="12" width="9" customWidth="1"/>
    <col min="13" max="13" width="0.42578125" hidden="1" customWidth="1"/>
    <col min="14" max="14" width="8.5703125" customWidth="1"/>
    <col min="15" max="20" width="9.140625" customWidth="1"/>
  </cols>
  <sheetData>
    <row r="3" spans="1:22">
      <c r="B3" s="6" t="s">
        <v>64</v>
      </c>
      <c r="C3" s="6"/>
      <c r="D3" s="6"/>
      <c r="E3" s="6"/>
      <c r="F3" s="6"/>
      <c r="H3" t="s">
        <v>67</v>
      </c>
    </row>
    <row r="6" spans="1:22" ht="38.25">
      <c r="A6" s="1"/>
      <c r="B6" s="1" t="s">
        <v>1</v>
      </c>
      <c r="C6" s="1" t="s">
        <v>43</v>
      </c>
      <c r="D6" s="1" t="s">
        <v>2</v>
      </c>
      <c r="E6" s="1" t="s">
        <v>3</v>
      </c>
      <c r="F6" s="1" t="s">
        <v>46</v>
      </c>
      <c r="G6" s="1" t="s">
        <v>4</v>
      </c>
      <c r="H6" s="1" t="s">
        <v>47</v>
      </c>
      <c r="I6" s="4" t="s">
        <v>5</v>
      </c>
      <c r="J6" s="9" t="s">
        <v>42</v>
      </c>
      <c r="K6" s="1" t="s">
        <v>6</v>
      </c>
      <c r="L6" s="4" t="s">
        <v>7</v>
      </c>
      <c r="M6" s="2" t="s">
        <v>8</v>
      </c>
      <c r="N6" s="2" t="s">
        <v>8</v>
      </c>
      <c r="O6" s="2" t="s">
        <v>9</v>
      </c>
      <c r="P6" s="1" t="s">
        <v>10</v>
      </c>
      <c r="Q6" s="1" t="s">
        <v>65</v>
      </c>
      <c r="R6" s="2" t="s">
        <v>66</v>
      </c>
      <c r="S6" s="5" t="s">
        <v>24</v>
      </c>
    </row>
    <row r="7" spans="1:22">
      <c r="A7" s="1" t="s">
        <v>0</v>
      </c>
      <c r="B7" s="1">
        <v>10459000</v>
      </c>
      <c r="C7" s="1"/>
      <c r="D7" s="1">
        <v>65500</v>
      </c>
      <c r="E7" s="1">
        <v>536000</v>
      </c>
      <c r="F7" s="1">
        <v>488000</v>
      </c>
      <c r="G7" s="1">
        <f>12530000*1.08-10640</f>
        <v>13521760</v>
      </c>
      <c r="H7" s="4">
        <f t="shared" ref="H7:H18" si="0">F7+G7</f>
        <v>14009760</v>
      </c>
      <c r="I7" s="1">
        <f>634000-30400+28575</f>
        <v>632175</v>
      </c>
      <c r="J7" s="1"/>
      <c r="K7" s="1"/>
      <c r="L7" s="4">
        <f t="shared" ref="L7:L19" si="1">B7+D7+E7+H7+I7+J7</f>
        <v>25702435</v>
      </c>
      <c r="M7" s="1"/>
      <c r="N7" s="1">
        <v>1390200</v>
      </c>
      <c r="O7" s="1">
        <v>1128600</v>
      </c>
      <c r="P7" s="1">
        <f>L7+N7+O7</f>
        <v>28221235</v>
      </c>
      <c r="Q7" s="1"/>
      <c r="R7" s="1">
        <v>24338</v>
      </c>
      <c r="S7" s="4">
        <f>P7+R7+Q7</f>
        <v>28245573</v>
      </c>
      <c r="U7" s="10"/>
      <c r="V7" s="10"/>
    </row>
    <row r="8" spans="1:22">
      <c r="A8" s="1" t="s">
        <v>11</v>
      </c>
      <c r="B8" s="1">
        <v>358000</v>
      </c>
      <c r="C8" s="1"/>
      <c r="D8" s="1">
        <v>55000</v>
      </c>
      <c r="E8" s="1">
        <v>38000</v>
      </c>
      <c r="F8" s="1">
        <v>53000</v>
      </c>
      <c r="G8" s="1">
        <f>632000*1.08</f>
        <v>682560</v>
      </c>
      <c r="H8" s="4">
        <f t="shared" si="0"/>
        <v>735560</v>
      </c>
      <c r="I8" s="1">
        <f>1596000-79800-1300</f>
        <v>1514900</v>
      </c>
      <c r="J8" s="1">
        <v>26000</v>
      </c>
      <c r="K8" s="1"/>
      <c r="L8" s="4">
        <f t="shared" si="1"/>
        <v>2727460</v>
      </c>
      <c r="M8" s="1"/>
      <c r="N8" s="1"/>
      <c r="O8" s="1">
        <v>136700</v>
      </c>
      <c r="P8" s="1">
        <f t="shared" ref="P8:P19" si="2">L8+N8+O8</f>
        <v>2864160</v>
      </c>
      <c r="Q8" s="1">
        <v>118800</v>
      </c>
      <c r="R8" s="1">
        <v>12169</v>
      </c>
      <c r="S8" s="4">
        <f t="shared" ref="S8:S20" si="3">P8+R8+Q8</f>
        <v>2995129</v>
      </c>
      <c r="T8">
        <f>O8+Q8+R8</f>
        <v>267669</v>
      </c>
      <c r="U8" s="10"/>
      <c r="V8" s="10"/>
    </row>
    <row r="9" spans="1:22">
      <c r="A9" s="1" t="s">
        <v>12</v>
      </c>
      <c r="B9" s="1">
        <v>316000</v>
      </c>
      <c r="C9" s="1"/>
      <c r="D9" s="1">
        <v>148000</v>
      </c>
      <c r="E9" s="1">
        <v>56000</v>
      </c>
      <c r="F9" s="1">
        <v>128000</v>
      </c>
      <c r="G9" s="1">
        <f>848000*1.08</f>
        <v>915840.00000000012</v>
      </c>
      <c r="H9" s="4">
        <f t="shared" si="0"/>
        <v>1043840.0000000001</v>
      </c>
      <c r="I9" s="1">
        <f>2079000-103950-1300</f>
        <v>1973750</v>
      </c>
      <c r="J9" s="1"/>
      <c r="K9" s="1"/>
      <c r="L9" s="4">
        <f t="shared" si="1"/>
        <v>3537590</v>
      </c>
      <c r="M9" s="1"/>
      <c r="N9" s="1">
        <v>163600</v>
      </c>
      <c r="O9" s="1">
        <v>252600</v>
      </c>
      <c r="P9" s="1">
        <f t="shared" si="2"/>
        <v>3953790</v>
      </c>
      <c r="Q9" s="1">
        <v>237500</v>
      </c>
      <c r="R9" s="1">
        <v>12169</v>
      </c>
      <c r="S9" s="4">
        <f t="shared" si="3"/>
        <v>4203459</v>
      </c>
      <c r="T9">
        <f t="shared" ref="T9:T20" si="4">O9+Q9+R9</f>
        <v>502269</v>
      </c>
      <c r="U9" s="10"/>
      <c r="V9" s="10"/>
    </row>
    <row r="10" spans="1:22">
      <c r="A10" s="1" t="s">
        <v>13</v>
      </c>
      <c r="B10" s="1">
        <v>58000</v>
      </c>
      <c r="C10" s="1"/>
      <c r="D10" s="1">
        <v>2000</v>
      </c>
      <c r="E10" s="1">
        <v>11000</v>
      </c>
      <c r="F10" s="1">
        <v>16000</v>
      </c>
      <c r="G10" s="1">
        <v>0</v>
      </c>
      <c r="H10" s="4">
        <f t="shared" si="0"/>
        <v>16000</v>
      </c>
      <c r="I10" s="1">
        <f>628000-31400-1300</f>
        <v>595300</v>
      </c>
      <c r="J10" s="1"/>
      <c r="K10" s="1"/>
      <c r="L10" s="4">
        <f t="shared" si="1"/>
        <v>682300</v>
      </c>
      <c r="M10" s="1"/>
      <c r="N10" s="1">
        <v>744200</v>
      </c>
      <c r="O10" s="1">
        <v>42900</v>
      </c>
      <c r="P10" s="1">
        <f t="shared" si="2"/>
        <v>1469400</v>
      </c>
      <c r="Q10" s="1">
        <v>47500</v>
      </c>
      <c r="R10" s="1">
        <v>12169</v>
      </c>
      <c r="S10" s="4">
        <f t="shared" si="3"/>
        <v>1529069</v>
      </c>
      <c r="T10">
        <f t="shared" si="4"/>
        <v>102569</v>
      </c>
      <c r="U10" s="10"/>
      <c r="V10" s="10"/>
    </row>
    <row r="11" spans="1:22">
      <c r="A11" s="1" t="s">
        <v>14</v>
      </c>
      <c r="B11" s="1">
        <v>96000</v>
      </c>
      <c r="C11" s="1"/>
      <c r="D11" s="1">
        <v>9000</v>
      </c>
      <c r="E11" s="1">
        <v>30000</v>
      </c>
      <c r="F11" s="1">
        <v>43000</v>
      </c>
      <c r="G11" s="1">
        <f>470000*1.08</f>
        <v>507600.00000000006</v>
      </c>
      <c r="H11" s="4">
        <f t="shared" si="0"/>
        <v>550600</v>
      </c>
      <c r="I11" s="1">
        <f>1914000-95700-1300</f>
        <v>1817000</v>
      </c>
      <c r="J11" s="1">
        <v>3000</v>
      </c>
      <c r="K11" s="1"/>
      <c r="L11" s="4">
        <f t="shared" si="1"/>
        <v>2505600</v>
      </c>
      <c r="M11" s="1"/>
      <c r="N11" s="1"/>
      <c r="O11" s="1">
        <v>106800</v>
      </c>
      <c r="P11" s="1">
        <f t="shared" si="2"/>
        <v>2612400</v>
      </c>
      <c r="Q11" s="1">
        <v>118800</v>
      </c>
      <c r="R11" s="1">
        <v>12169</v>
      </c>
      <c r="S11" s="4">
        <f t="shared" si="3"/>
        <v>2743369</v>
      </c>
      <c r="T11">
        <f t="shared" si="4"/>
        <v>237769</v>
      </c>
      <c r="U11" s="10"/>
      <c r="V11" s="10"/>
    </row>
    <row r="12" spans="1:22">
      <c r="A12" s="1" t="s">
        <v>15</v>
      </c>
      <c r="B12" s="1">
        <v>268000</v>
      </c>
      <c r="C12" s="1"/>
      <c r="D12" s="1">
        <v>26000</v>
      </c>
      <c r="E12" s="1">
        <v>35000</v>
      </c>
      <c r="F12" s="1">
        <v>75000</v>
      </c>
      <c r="G12" s="1">
        <f>884000*1.08</f>
        <v>954720.00000000012</v>
      </c>
      <c r="H12" s="4">
        <f t="shared" si="0"/>
        <v>1029720.0000000001</v>
      </c>
      <c r="I12" s="1">
        <f>1311000-65500-1300</f>
        <v>1244200</v>
      </c>
      <c r="J12" s="1"/>
      <c r="K12" s="1"/>
      <c r="L12" s="4">
        <f t="shared" si="1"/>
        <v>2602920</v>
      </c>
      <c r="M12" s="1"/>
      <c r="N12" s="1">
        <v>245600</v>
      </c>
      <c r="O12" s="1">
        <v>228800</v>
      </c>
      <c r="P12" s="1">
        <f t="shared" si="2"/>
        <v>3077320</v>
      </c>
      <c r="Q12" s="1">
        <v>237500</v>
      </c>
      <c r="R12" s="1">
        <v>12169</v>
      </c>
      <c r="S12" s="4">
        <f t="shared" si="3"/>
        <v>3326989</v>
      </c>
      <c r="T12">
        <f t="shared" si="4"/>
        <v>478469</v>
      </c>
      <c r="U12" s="10"/>
      <c r="V12" s="10"/>
    </row>
    <row r="13" spans="1:22">
      <c r="A13" s="1" t="s">
        <v>16</v>
      </c>
      <c r="B13" s="1">
        <v>89000</v>
      </c>
      <c r="C13" s="1"/>
      <c r="D13" s="1">
        <v>26000</v>
      </c>
      <c r="E13" s="1">
        <v>31000</v>
      </c>
      <c r="F13" s="1">
        <v>30000</v>
      </c>
      <c r="G13" s="1">
        <f>482000*1.08</f>
        <v>520560.00000000006</v>
      </c>
      <c r="H13" s="4">
        <f t="shared" si="0"/>
        <v>550560</v>
      </c>
      <c r="I13" s="1">
        <f>1206000-1300-60300</f>
        <v>1144400</v>
      </c>
      <c r="J13" s="1"/>
      <c r="K13" s="1"/>
      <c r="L13" s="4">
        <f t="shared" si="1"/>
        <v>1840960</v>
      </c>
      <c r="M13" s="1"/>
      <c r="N13" s="1">
        <v>558000</v>
      </c>
      <c r="O13" s="1">
        <v>55200</v>
      </c>
      <c r="P13" s="1">
        <f t="shared" si="2"/>
        <v>2454160</v>
      </c>
      <c r="Q13" s="1">
        <v>47500</v>
      </c>
      <c r="R13" s="1">
        <v>12169</v>
      </c>
      <c r="S13" s="4">
        <f t="shared" si="3"/>
        <v>2513829</v>
      </c>
      <c r="T13">
        <f t="shared" si="4"/>
        <v>114869</v>
      </c>
      <c r="U13" s="10"/>
      <c r="V13" s="10"/>
    </row>
    <row r="14" spans="1:22">
      <c r="A14" s="1" t="s">
        <v>17</v>
      </c>
      <c r="B14" s="1">
        <v>485000</v>
      </c>
      <c r="C14" s="1"/>
      <c r="D14" s="1">
        <v>23000</v>
      </c>
      <c r="E14" s="1">
        <v>44000</v>
      </c>
      <c r="F14" s="1">
        <v>115000</v>
      </c>
      <c r="G14" s="1">
        <f>1906000*1.08</f>
        <v>2058480.0000000002</v>
      </c>
      <c r="H14" s="4">
        <f t="shared" si="0"/>
        <v>2173480</v>
      </c>
      <c r="I14" s="1">
        <f>3282500-164125-1300+1000</f>
        <v>3118075</v>
      </c>
      <c r="J14" s="1">
        <v>11000</v>
      </c>
      <c r="K14" s="1"/>
      <c r="L14" s="4">
        <f t="shared" si="1"/>
        <v>5854555</v>
      </c>
      <c r="M14" s="1"/>
      <c r="N14" s="1"/>
      <c r="O14" s="1">
        <v>221100</v>
      </c>
      <c r="P14" s="1">
        <f t="shared" si="2"/>
        <v>6075655</v>
      </c>
      <c r="Q14" s="1">
        <v>237500</v>
      </c>
      <c r="R14" s="1">
        <v>12169</v>
      </c>
      <c r="S14" s="4">
        <f t="shared" si="3"/>
        <v>6325324</v>
      </c>
      <c r="T14">
        <f>O14+Q14+R14</f>
        <v>470769</v>
      </c>
      <c r="U14" s="10"/>
      <c r="V14" s="10"/>
    </row>
    <row r="15" spans="1:22">
      <c r="A15" s="1" t="s">
        <v>18</v>
      </c>
      <c r="B15" s="1">
        <v>226000</v>
      </c>
      <c r="C15" s="1"/>
      <c r="D15" s="1">
        <v>11000</v>
      </c>
      <c r="E15" s="1">
        <v>48000</v>
      </c>
      <c r="F15" s="1">
        <v>89000</v>
      </c>
      <c r="G15" s="1">
        <f>638000*1.08</f>
        <v>689040</v>
      </c>
      <c r="H15" s="4">
        <f t="shared" si="0"/>
        <v>778040</v>
      </c>
      <c r="I15" s="1">
        <f>1888000-94400-1300</f>
        <v>1792300</v>
      </c>
      <c r="J15" s="1">
        <v>60000</v>
      </c>
      <c r="K15" s="1"/>
      <c r="L15" s="4">
        <f t="shared" si="1"/>
        <v>2915340</v>
      </c>
      <c r="M15" s="1"/>
      <c r="N15" s="1">
        <v>66400</v>
      </c>
      <c r="O15" s="1">
        <v>191500</v>
      </c>
      <c r="P15" s="1">
        <f t="shared" si="2"/>
        <v>3173240</v>
      </c>
      <c r="Q15" s="1">
        <v>237500</v>
      </c>
      <c r="R15" s="1">
        <v>12169</v>
      </c>
      <c r="S15" s="4">
        <f t="shared" si="3"/>
        <v>3422909</v>
      </c>
      <c r="T15">
        <f t="shared" si="4"/>
        <v>441169</v>
      </c>
      <c r="U15" s="10"/>
      <c r="V15" s="10"/>
    </row>
    <row r="16" spans="1:22">
      <c r="A16" s="1" t="s">
        <v>19</v>
      </c>
      <c r="B16" s="1">
        <v>68000</v>
      </c>
      <c r="C16" s="1"/>
      <c r="D16" s="1">
        <v>1000</v>
      </c>
      <c r="E16" s="1">
        <v>10000</v>
      </c>
      <c r="F16" s="1">
        <v>24000</v>
      </c>
      <c r="G16" s="1">
        <f>590000*1.08</f>
        <v>637200</v>
      </c>
      <c r="H16" s="4">
        <f t="shared" si="0"/>
        <v>661200</v>
      </c>
      <c r="I16" s="1">
        <f>494000-24700-1300</f>
        <v>468000</v>
      </c>
      <c r="J16" s="1"/>
      <c r="K16" s="1"/>
      <c r="L16" s="4">
        <f t="shared" si="1"/>
        <v>1208200</v>
      </c>
      <c r="M16" s="1"/>
      <c r="N16" s="1">
        <v>2140200</v>
      </c>
      <c r="O16" s="1">
        <v>42000</v>
      </c>
      <c r="P16" s="1">
        <f t="shared" si="2"/>
        <v>3390400</v>
      </c>
      <c r="Q16" s="1">
        <v>47500</v>
      </c>
      <c r="R16" s="1">
        <v>12169</v>
      </c>
      <c r="S16" s="4">
        <f t="shared" si="3"/>
        <v>3450069</v>
      </c>
      <c r="T16">
        <f t="shared" si="4"/>
        <v>101669</v>
      </c>
      <c r="U16" s="10"/>
      <c r="V16" s="10"/>
    </row>
    <row r="17" spans="1:22">
      <c r="A17" s="1" t="s">
        <v>20</v>
      </c>
      <c r="B17" s="1">
        <v>160000</v>
      </c>
      <c r="C17" s="1"/>
      <c r="D17" s="1">
        <v>11000</v>
      </c>
      <c r="E17" s="1">
        <v>22000</v>
      </c>
      <c r="F17" s="1">
        <v>26000</v>
      </c>
      <c r="G17" s="1">
        <f>798000*1.08</f>
        <v>861840</v>
      </c>
      <c r="H17" s="4">
        <f t="shared" si="0"/>
        <v>887840</v>
      </c>
      <c r="I17" s="1">
        <f>789000-39450-1300</f>
        <v>748250</v>
      </c>
      <c r="J17" s="1"/>
      <c r="K17" s="1"/>
      <c r="L17" s="4">
        <f t="shared" si="1"/>
        <v>1829090</v>
      </c>
      <c r="M17" s="1"/>
      <c r="N17" s="1">
        <v>669300</v>
      </c>
      <c r="O17" s="1">
        <v>92100</v>
      </c>
      <c r="P17" s="1">
        <f t="shared" si="2"/>
        <v>2590490</v>
      </c>
      <c r="Q17" s="1">
        <v>118800</v>
      </c>
      <c r="R17" s="1">
        <v>12169</v>
      </c>
      <c r="S17" s="4">
        <f t="shared" si="3"/>
        <v>2721459</v>
      </c>
      <c r="T17">
        <f t="shared" si="4"/>
        <v>223069</v>
      </c>
      <c r="U17" s="10"/>
      <c r="V17" s="10"/>
    </row>
    <row r="18" spans="1:22">
      <c r="A18" s="1" t="s">
        <v>21</v>
      </c>
      <c r="B18" s="1">
        <v>90000</v>
      </c>
      <c r="C18" s="1"/>
      <c r="D18" s="1">
        <v>62000</v>
      </c>
      <c r="E18" s="1">
        <v>15000</v>
      </c>
      <c r="F18" s="1">
        <v>28000</v>
      </c>
      <c r="G18" s="1">
        <f>530000*1.08</f>
        <v>572400</v>
      </c>
      <c r="H18" s="4">
        <f t="shared" si="0"/>
        <v>600400</v>
      </c>
      <c r="I18" s="1">
        <f>641000-32050-1300</f>
        <v>607650</v>
      </c>
      <c r="J18" s="1">
        <v>50000</v>
      </c>
      <c r="K18" s="1"/>
      <c r="L18" s="4">
        <f t="shared" si="1"/>
        <v>1425050</v>
      </c>
      <c r="M18" s="1"/>
      <c r="N18" s="1">
        <v>575800</v>
      </c>
      <c r="O18" s="1">
        <v>57900</v>
      </c>
      <c r="P18" s="1">
        <f t="shared" si="2"/>
        <v>2058750</v>
      </c>
      <c r="Q18" s="1">
        <v>47500</v>
      </c>
      <c r="R18" s="1">
        <v>12169</v>
      </c>
      <c r="S18" s="4">
        <f t="shared" si="3"/>
        <v>2118419</v>
      </c>
      <c r="T18">
        <f t="shared" si="4"/>
        <v>117569</v>
      </c>
      <c r="U18" s="10"/>
      <c r="V18" s="10"/>
    </row>
    <row r="19" spans="1:22">
      <c r="A19" s="1"/>
      <c r="B19" s="1"/>
      <c r="C19" s="1"/>
      <c r="D19" s="1"/>
      <c r="E19" s="1"/>
      <c r="F19" s="1"/>
      <c r="G19" s="1"/>
      <c r="H19" s="4"/>
      <c r="I19" s="1"/>
      <c r="J19" s="1"/>
      <c r="K19" s="1"/>
      <c r="L19" s="4">
        <f t="shared" si="1"/>
        <v>0</v>
      </c>
      <c r="M19" s="1"/>
      <c r="N19" s="1"/>
      <c r="O19" s="1"/>
      <c r="P19" s="1">
        <f t="shared" si="2"/>
        <v>0</v>
      </c>
      <c r="Q19" s="1"/>
      <c r="R19" s="1"/>
      <c r="S19" s="4">
        <f t="shared" si="3"/>
        <v>0</v>
      </c>
      <c r="T19">
        <f t="shared" si="4"/>
        <v>0</v>
      </c>
      <c r="U19" s="10"/>
      <c r="V19" s="10"/>
    </row>
    <row r="20" spans="1:22">
      <c r="A20" s="1" t="s">
        <v>7</v>
      </c>
      <c r="B20" s="1">
        <f>B7+B8+B9+B10+B11+B12+B13+B14+B15+B16+B17+B18</f>
        <v>12673000</v>
      </c>
      <c r="C20" s="1"/>
      <c r="D20" s="1">
        <f>D7+D8+D9+D10+D11+D12+D13+D14+D15+D16+D17+D18</f>
        <v>439500</v>
      </c>
      <c r="E20" s="1">
        <f t="shared" ref="E20:R20" si="5">E7+E8+E9+E10+E11+E12+E13+E14+E15+E16+E17+E18</f>
        <v>876000</v>
      </c>
      <c r="F20" s="1">
        <f t="shared" si="5"/>
        <v>1115000</v>
      </c>
      <c r="G20" s="1">
        <f>G7+G8+G9+G10+G11+G12+G13+G14+G15+G16+G17+G18</f>
        <v>21922000</v>
      </c>
      <c r="H20" s="4">
        <f>SUM(H7:H19)</f>
        <v>23037000</v>
      </c>
      <c r="I20" s="1">
        <f>I7+I8+I9+I10+I11+I12+I13+I14+I15+I16+I17+I18</f>
        <v>15656000</v>
      </c>
      <c r="J20" s="1">
        <f>J8+J7+J9+J10+J11+J12+J13+J14+J15+J16+J17+J18</f>
        <v>150000</v>
      </c>
      <c r="K20" s="1">
        <f t="shared" si="5"/>
        <v>0</v>
      </c>
      <c r="L20" s="4">
        <f>B20+D20+E20+H20+I20+J20</f>
        <v>52831500</v>
      </c>
      <c r="M20" s="1">
        <f t="shared" si="5"/>
        <v>0</v>
      </c>
      <c r="N20" s="1">
        <f t="shared" si="5"/>
        <v>6553300</v>
      </c>
      <c r="O20" s="1">
        <f t="shared" si="5"/>
        <v>2556200</v>
      </c>
      <c r="P20" s="1">
        <f>L20+N20+O20</f>
        <v>61941000</v>
      </c>
      <c r="Q20" s="1">
        <f>Q7+Q8+Q9+Q10+Q11+Q12+Q13+Q14+Q15+Q16+Q17+Q18</f>
        <v>1496400</v>
      </c>
      <c r="R20" s="1">
        <f t="shared" si="5"/>
        <v>158197</v>
      </c>
      <c r="S20" s="4">
        <f t="shared" si="3"/>
        <v>63595597</v>
      </c>
      <c r="T20">
        <f t="shared" si="4"/>
        <v>4210797</v>
      </c>
      <c r="U20" s="10"/>
      <c r="V20" s="10"/>
    </row>
    <row r="2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"/>
    </row>
    <row r="22" spans="1:22">
      <c r="I22" s="6"/>
      <c r="J22" s="6"/>
    </row>
  </sheetData>
  <pageMargins left="0.11811023622047245" right="0.11811023622047245" top="0.74803149606299213" bottom="0.74803149606299213" header="0.31496062992125984" footer="0.31496062992125984"/>
  <pageSetup paperSize="9" scale="84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/>
  <dimension ref="A3:V22"/>
  <sheetViews>
    <sheetView zoomScaleNormal="100" workbookViewId="0">
      <selection activeCell="G20" sqref="G20"/>
    </sheetView>
  </sheetViews>
  <sheetFormatPr defaultRowHeight="12.75"/>
  <cols>
    <col min="1" max="1" width="11.7109375" customWidth="1"/>
    <col min="2" max="2" width="10.5703125" customWidth="1"/>
    <col min="3" max="3" width="0.140625" customWidth="1"/>
    <col min="4" max="5" width="9.140625" customWidth="1"/>
    <col min="6" max="6" width="11.140625" customWidth="1"/>
    <col min="7" max="8" width="10.5703125" customWidth="1"/>
    <col min="9" max="9" width="9.140625" customWidth="1"/>
    <col min="10" max="10" width="8" customWidth="1"/>
    <col min="11" max="11" width="0.28515625" hidden="1" customWidth="1"/>
    <col min="12" max="12" width="9" customWidth="1"/>
    <col min="13" max="13" width="0.42578125" hidden="1" customWidth="1"/>
    <col min="14" max="14" width="8.5703125" customWidth="1"/>
    <col min="15" max="20" width="9.140625" customWidth="1"/>
  </cols>
  <sheetData>
    <row r="3" spans="1:22">
      <c r="B3" s="6" t="s">
        <v>64</v>
      </c>
      <c r="C3" s="6"/>
      <c r="D3" s="6"/>
      <c r="E3" s="6"/>
      <c r="F3" s="6"/>
    </row>
    <row r="6" spans="1:22" ht="38.25">
      <c r="A6" s="1"/>
      <c r="B6" s="1" t="s">
        <v>1</v>
      </c>
      <c r="C6" s="1" t="s">
        <v>43</v>
      </c>
      <c r="D6" s="1" t="s">
        <v>2</v>
      </c>
      <c r="E6" s="1" t="s">
        <v>3</v>
      </c>
      <c r="F6" s="1" t="s">
        <v>46</v>
      </c>
      <c r="G6" s="1" t="s">
        <v>4</v>
      </c>
      <c r="H6" s="1" t="s">
        <v>47</v>
      </c>
      <c r="I6" s="4" t="s">
        <v>5</v>
      </c>
      <c r="J6" s="9" t="s">
        <v>42</v>
      </c>
      <c r="K6" s="1" t="s">
        <v>6</v>
      </c>
      <c r="L6" s="4" t="s">
        <v>7</v>
      </c>
      <c r="M6" s="2" t="s">
        <v>8</v>
      </c>
      <c r="N6" s="2" t="s">
        <v>8</v>
      </c>
      <c r="O6" s="2" t="s">
        <v>9</v>
      </c>
      <c r="P6" s="1" t="s">
        <v>10</v>
      </c>
      <c r="Q6" s="1" t="s">
        <v>65</v>
      </c>
      <c r="R6" s="2" t="s">
        <v>66</v>
      </c>
      <c r="S6" s="5" t="s">
        <v>24</v>
      </c>
    </row>
    <row r="7" spans="1:22">
      <c r="A7" s="1" t="s">
        <v>0</v>
      </c>
      <c r="B7" s="1">
        <f>10459000+1627000-1850000</f>
        <v>10236000</v>
      </c>
      <c r="C7" s="1"/>
      <c r="D7" s="1">
        <v>66000</v>
      </c>
      <c r="E7" s="1">
        <v>536000</v>
      </c>
      <c r="F7" s="1">
        <v>488000</v>
      </c>
      <c r="G7" s="1">
        <f>13522000-1627000+1850000</f>
        <v>13745000</v>
      </c>
      <c r="H7" s="4">
        <f t="shared" ref="H7:H18" si="0">F7+G7</f>
        <v>14233000</v>
      </c>
      <c r="I7" s="1">
        <v>631000</v>
      </c>
      <c r="J7" s="1"/>
      <c r="K7" s="1"/>
      <c r="L7" s="4">
        <f>B7+D7+E7+H7+I7+J7</f>
        <v>25702000</v>
      </c>
      <c r="M7" s="1"/>
      <c r="N7" s="1"/>
      <c r="O7" s="1">
        <v>1128600</v>
      </c>
      <c r="P7" s="1">
        <f>L7+N7+O7</f>
        <v>26830600</v>
      </c>
      <c r="Q7" s="1"/>
      <c r="R7" s="1">
        <v>24338</v>
      </c>
      <c r="S7" s="4">
        <f>P7+R7+Q7</f>
        <v>26854938</v>
      </c>
      <c r="U7" s="10"/>
      <c r="V7" s="10"/>
    </row>
    <row r="8" spans="1:22">
      <c r="A8" s="1" t="s">
        <v>11</v>
      </c>
      <c r="B8" s="1">
        <v>358000</v>
      </c>
      <c r="C8" s="1"/>
      <c r="D8" s="1">
        <v>55000</v>
      </c>
      <c r="E8" s="1">
        <v>38000</v>
      </c>
      <c r="F8" s="1">
        <v>53000</v>
      </c>
      <c r="G8" s="1">
        <v>683000</v>
      </c>
      <c r="H8" s="4">
        <f t="shared" si="0"/>
        <v>736000</v>
      </c>
      <c r="I8" s="1">
        <v>1515000</v>
      </c>
      <c r="J8" s="1">
        <v>26000</v>
      </c>
      <c r="K8" s="1"/>
      <c r="L8" s="4">
        <f t="shared" ref="L8:L19" si="1">B8+D8+E8+H8+I8+J8</f>
        <v>2728000</v>
      </c>
      <c r="M8" s="1"/>
      <c r="N8" s="1"/>
      <c r="O8" s="1">
        <v>136700</v>
      </c>
      <c r="P8" s="1">
        <f t="shared" ref="P8:P19" si="2">L8+N8+O8</f>
        <v>2864700</v>
      </c>
      <c r="Q8" s="1">
        <v>118800</v>
      </c>
      <c r="R8" s="1">
        <v>12169</v>
      </c>
      <c r="S8" s="4">
        <f t="shared" ref="S8:S20" si="3">P8+R8+Q8</f>
        <v>2995669</v>
      </c>
      <c r="T8">
        <f>O8+Q8+R8</f>
        <v>267669</v>
      </c>
      <c r="U8" s="10"/>
      <c r="V8" s="10"/>
    </row>
    <row r="9" spans="1:22">
      <c r="A9" s="1" t="s">
        <v>12</v>
      </c>
      <c r="B9" s="1">
        <v>316000</v>
      </c>
      <c r="C9" s="1"/>
      <c r="D9" s="1">
        <v>148000</v>
      </c>
      <c r="E9" s="1">
        <v>56000</v>
      </c>
      <c r="F9" s="1">
        <v>128000</v>
      </c>
      <c r="G9" s="1">
        <v>916000</v>
      </c>
      <c r="H9" s="4">
        <f t="shared" si="0"/>
        <v>1044000</v>
      </c>
      <c r="I9" s="1">
        <v>1974000</v>
      </c>
      <c r="J9" s="1"/>
      <c r="K9" s="1"/>
      <c r="L9" s="4">
        <f t="shared" si="1"/>
        <v>3538000</v>
      </c>
      <c r="M9" s="1"/>
      <c r="N9" s="1"/>
      <c r="O9" s="1">
        <v>252600</v>
      </c>
      <c r="P9" s="1">
        <f t="shared" si="2"/>
        <v>3790600</v>
      </c>
      <c r="Q9" s="1">
        <v>237500</v>
      </c>
      <c r="R9" s="1">
        <v>12169</v>
      </c>
      <c r="S9" s="4">
        <f t="shared" si="3"/>
        <v>4040269</v>
      </c>
      <c r="T9">
        <f t="shared" ref="T9:T20" si="4">O9+Q9+R9</f>
        <v>502269</v>
      </c>
      <c r="U9" s="10"/>
      <c r="V9" s="10"/>
    </row>
    <row r="10" spans="1:22">
      <c r="A10" s="1" t="s">
        <v>13</v>
      </c>
      <c r="B10" s="1">
        <v>58000</v>
      </c>
      <c r="C10" s="1"/>
      <c r="D10" s="1">
        <v>2000</v>
      </c>
      <c r="E10" s="1">
        <v>11000</v>
      </c>
      <c r="F10" s="1">
        <v>16000</v>
      </c>
      <c r="G10" s="1">
        <v>0</v>
      </c>
      <c r="H10" s="4">
        <f t="shared" si="0"/>
        <v>16000</v>
      </c>
      <c r="I10" s="1">
        <v>595000</v>
      </c>
      <c r="J10" s="1">
        <f>150000+75800</f>
        <v>225800</v>
      </c>
      <c r="K10" s="1"/>
      <c r="L10" s="4">
        <f t="shared" si="1"/>
        <v>907800</v>
      </c>
      <c r="M10" s="1"/>
      <c r="N10" s="1">
        <v>626000</v>
      </c>
      <c r="O10" s="1">
        <v>42900</v>
      </c>
      <c r="P10" s="1">
        <f t="shared" si="2"/>
        <v>1576700</v>
      </c>
      <c r="Q10" s="1">
        <v>47500</v>
      </c>
      <c r="R10" s="1">
        <v>12169</v>
      </c>
      <c r="S10" s="4">
        <f t="shared" si="3"/>
        <v>1636369</v>
      </c>
      <c r="T10">
        <f t="shared" si="4"/>
        <v>102569</v>
      </c>
      <c r="U10" s="10"/>
      <c r="V10" s="10"/>
    </row>
    <row r="11" spans="1:22">
      <c r="A11" s="1" t="s">
        <v>14</v>
      </c>
      <c r="B11" s="1">
        <v>96000</v>
      </c>
      <c r="C11" s="1"/>
      <c r="D11" s="1">
        <v>9000</v>
      </c>
      <c r="E11" s="1">
        <v>30000</v>
      </c>
      <c r="F11" s="1">
        <v>43000</v>
      </c>
      <c r="G11" s="1">
        <v>508000</v>
      </c>
      <c r="H11" s="4">
        <f t="shared" si="0"/>
        <v>551000</v>
      </c>
      <c r="I11" s="1">
        <f>1914000-95700-1300</f>
        <v>1817000</v>
      </c>
      <c r="J11" s="1">
        <v>3000</v>
      </c>
      <c r="K11" s="1"/>
      <c r="L11" s="4">
        <f t="shared" si="1"/>
        <v>2506000</v>
      </c>
      <c r="M11" s="1"/>
      <c r="N11" s="1"/>
      <c r="O11" s="1">
        <v>106800</v>
      </c>
      <c r="P11" s="1">
        <f t="shared" si="2"/>
        <v>2612800</v>
      </c>
      <c r="Q11" s="1">
        <v>118800</v>
      </c>
      <c r="R11" s="1">
        <v>12169</v>
      </c>
      <c r="S11" s="4">
        <f t="shared" si="3"/>
        <v>2743769</v>
      </c>
      <c r="T11">
        <f t="shared" si="4"/>
        <v>237769</v>
      </c>
      <c r="U11" s="10"/>
      <c r="V11" s="10"/>
    </row>
    <row r="12" spans="1:22">
      <c r="A12" s="1" t="s">
        <v>15</v>
      </c>
      <c r="B12" s="1">
        <v>268000</v>
      </c>
      <c r="C12" s="1"/>
      <c r="D12" s="1">
        <v>26000</v>
      </c>
      <c r="E12" s="1">
        <v>35000</v>
      </c>
      <c r="F12" s="1">
        <v>75000</v>
      </c>
      <c r="G12" s="1">
        <v>955000</v>
      </c>
      <c r="H12" s="4">
        <f t="shared" si="0"/>
        <v>1030000</v>
      </c>
      <c r="I12" s="1">
        <v>1244000</v>
      </c>
      <c r="J12" s="1"/>
      <c r="K12" s="1"/>
      <c r="L12" s="4">
        <f t="shared" si="1"/>
        <v>2603000</v>
      </c>
      <c r="M12" s="1"/>
      <c r="N12" s="1"/>
      <c r="O12" s="1">
        <v>228800</v>
      </c>
      <c r="P12" s="1">
        <f t="shared" si="2"/>
        <v>2831800</v>
      </c>
      <c r="Q12" s="1">
        <v>237500</v>
      </c>
      <c r="R12" s="1">
        <v>12169</v>
      </c>
      <c r="S12" s="4">
        <f t="shared" si="3"/>
        <v>3081469</v>
      </c>
      <c r="T12">
        <f t="shared" si="4"/>
        <v>478469</v>
      </c>
      <c r="U12" s="10"/>
      <c r="V12" s="10"/>
    </row>
    <row r="13" spans="1:22">
      <c r="A13" s="1" t="s">
        <v>16</v>
      </c>
      <c r="B13" s="1">
        <v>89000</v>
      </c>
      <c r="C13" s="1"/>
      <c r="D13" s="1">
        <v>26000</v>
      </c>
      <c r="E13" s="1">
        <v>31000</v>
      </c>
      <c r="F13" s="1">
        <v>30000</v>
      </c>
      <c r="G13" s="1">
        <v>520000</v>
      </c>
      <c r="H13" s="4">
        <f t="shared" si="0"/>
        <v>550000</v>
      </c>
      <c r="I13" s="1">
        <v>1144000</v>
      </c>
      <c r="J13" s="1"/>
      <c r="K13" s="1"/>
      <c r="L13" s="4">
        <f t="shared" si="1"/>
        <v>1840000</v>
      </c>
      <c r="M13" s="1"/>
      <c r="N13" s="1">
        <v>217000</v>
      </c>
      <c r="O13" s="1">
        <v>55200</v>
      </c>
      <c r="P13" s="1">
        <f t="shared" si="2"/>
        <v>2112200</v>
      </c>
      <c r="Q13" s="1">
        <v>47500</v>
      </c>
      <c r="R13" s="1">
        <v>12169</v>
      </c>
      <c r="S13" s="4">
        <f t="shared" si="3"/>
        <v>2171869</v>
      </c>
      <c r="T13">
        <f t="shared" si="4"/>
        <v>114869</v>
      </c>
      <c r="U13" s="10"/>
      <c r="V13" s="10"/>
    </row>
    <row r="14" spans="1:22">
      <c r="A14" s="1" t="s">
        <v>17</v>
      </c>
      <c r="B14" s="1">
        <v>485000</v>
      </c>
      <c r="C14" s="1"/>
      <c r="D14" s="1">
        <v>23000</v>
      </c>
      <c r="E14" s="1">
        <v>44000</v>
      </c>
      <c r="F14" s="1">
        <v>115000</v>
      </c>
      <c r="G14" s="1">
        <v>2058000</v>
      </c>
      <c r="H14" s="4">
        <f t="shared" si="0"/>
        <v>2173000</v>
      </c>
      <c r="I14" s="1">
        <v>3118000</v>
      </c>
      <c r="J14" s="1">
        <v>11000</v>
      </c>
      <c r="K14" s="1"/>
      <c r="L14" s="4">
        <f t="shared" si="1"/>
        <v>5854000</v>
      </c>
      <c r="M14" s="1"/>
      <c r="N14" s="1"/>
      <c r="O14" s="1">
        <v>221100</v>
      </c>
      <c r="P14" s="1">
        <f t="shared" si="2"/>
        <v>6075100</v>
      </c>
      <c r="Q14" s="1">
        <v>237500</v>
      </c>
      <c r="R14" s="1">
        <v>12169</v>
      </c>
      <c r="S14" s="4">
        <f t="shared" si="3"/>
        <v>6324769</v>
      </c>
      <c r="T14">
        <f>O14+Q14+R14</f>
        <v>470769</v>
      </c>
      <c r="U14" s="10"/>
      <c r="V14" s="10"/>
    </row>
    <row r="15" spans="1:22">
      <c r="A15" s="1" t="s">
        <v>18</v>
      </c>
      <c r="B15" s="1">
        <v>226000</v>
      </c>
      <c r="C15" s="1"/>
      <c r="D15" s="1">
        <v>11000</v>
      </c>
      <c r="E15" s="1">
        <v>48000</v>
      </c>
      <c r="F15" s="1">
        <v>89000</v>
      </c>
      <c r="G15" s="1">
        <v>689000</v>
      </c>
      <c r="H15" s="4">
        <f t="shared" si="0"/>
        <v>778000</v>
      </c>
      <c r="I15" s="1">
        <v>1793000</v>
      </c>
      <c r="J15" s="1">
        <v>260000</v>
      </c>
      <c r="K15" s="1"/>
      <c r="L15" s="4">
        <f t="shared" si="1"/>
        <v>3116000</v>
      </c>
      <c r="M15" s="1"/>
      <c r="N15" s="1"/>
      <c r="O15" s="1">
        <v>191500</v>
      </c>
      <c r="P15" s="1">
        <f t="shared" si="2"/>
        <v>3307500</v>
      </c>
      <c r="Q15" s="1">
        <v>237500</v>
      </c>
      <c r="R15" s="1">
        <v>12169</v>
      </c>
      <c r="S15" s="4">
        <f t="shared" si="3"/>
        <v>3557169</v>
      </c>
      <c r="T15">
        <f t="shared" si="4"/>
        <v>441169</v>
      </c>
      <c r="U15" s="10"/>
      <c r="V15" s="10"/>
    </row>
    <row r="16" spans="1:22">
      <c r="A16" s="1" t="s">
        <v>19</v>
      </c>
      <c r="B16" s="1">
        <v>68000</v>
      </c>
      <c r="C16" s="1"/>
      <c r="D16" s="1">
        <v>1000</v>
      </c>
      <c r="E16" s="1">
        <v>10000</v>
      </c>
      <c r="F16" s="1">
        <v>24000</v>
      </c>
      <c r="G16" s="1">
        <v>638000</v>
      </c>
      <c r="H16" s="4">
        <f t="shared" si="0"/>
        <v>662000</v>
      </c>
      <c r="I16" s="1">
        <f>494000-24700-1300</f>
        <v>468000</v>
      </c>
      <c r="J16" s="1"/>
      <c r="K16" s="1"/>
      <c r="L16" s="4">
        <f t="shared" si="1"/>
        <v>1209000</v>
      </c>
      <c r="M16" s="1"/>
      <c r="N16" s="1">
        <v>2175000</v>
      </c>
      <c r="O16" s="1">
        <v>42000</v>
      </c>
      <c r="P16" s="1">
        <f t="shared" si="2"/>
        <v>3426000</v>
      </c>
      <c r="Q16" s="1">
        <v>47500</v>
      </c>
      <c r="R16" s="1">
        <v>12169</v>
      </c>
      <c r="S16" s="4">
        <f t="shared" si="3"/>
        <v>3485669</v>
      </c>
      <c r="T16">
        <f t="shared" si="4"/>
        <v>101669</v>
      </c>
      <c r="U16" s="10"/>
      <c r="V16" s="10"/>
    </row>
    <row r="17" spans="1:22">
      <c r="A17" s="1" t="s">
        <v>20</v>
      </c>
      <c r="B17" s="1">
        <v>160000</v>
      </c>
      <c r="C17" s="1"/>
      <c r="D17" s="1">
        <v>11000</v>
      </c>
      <c r="E17" s="1">
        <v>22000</v>
      </c>
      <c r="F17" s="1">
        <v>26000</v>
      </c>
      <c r="G17" s="1">
        <v>862000</v>
      </c>
      <c r="H17" s="4">
        <f t="shared" si="0"/>
        <v>888000</v>
      </c>
      <c r="I17" s="1">
        <v>748000</v>
      </c>
      <c r="J17" s="1"/>
      <c r="K17" s="1"/>
      <c r="L17" s="4">
        <f t="shared" si="1"/>
        <v>1829000</v>
      </c>
      <c r="M17" s="1"/>
      <c r="N17" s="1">
        <v>346000</v>
      </c>
      <c r="O17" s="1">
        <v>92100</v>
      </c>
      <c r="P17" s="1">
        <f t="shared" si="2"/>
        <v>2267100</v>
      </c>
      <c r="Q17" s="1">
        <v>118800</v>
      </c>
      <c r="R17" s="1">
        <v>12169</v>
      </c>
      <c r="S17" s="4">
        <f t="shared" si="3"/>
        <v>2398069</v>
      </c>
      <c r="T17">
        <f t="shared" si="4"/>
        <v>223069</v>
      </c>
      <c r="U17" s="10"/>
      <c r="V17" s="10"/>
    </row>
    <row r="18" spans="1:22">
      <c r="A18" s="1" t="s">
        <v>21</v>
      </c>
      <c r="B18" s="1">
        <v>90000</v>
      </c>
      <c r="C18" s="1"/>
      <c r="D18" s="1">
        <v>62000</v>
      </c>
      <c r="E18" s="1">
        <v>15000</v>
      </c>
      <c r="F18" s="1">
        <v>28000</v>
      </c>
      <c r="G18" s="1">
        <v>572000</v>
      </c>
      <c r="H18" s="4">
        <f t="shared" si="0"/>
        <v>600000</v>
      </c>
      <c r="I18" s="1">
        <v>608000</v>
      </c>
      <c r="J18" s="1">
        <v>50000</v>
      </c>
      <c r="K18" s="1"/>
      <c r="L18" s="4">
        <f t="shared" si="1"/>
        <v>1425000</v>
      </c>
      <c r="M18" s="1"/>
      <c r="N18" s="1">
        <v>447000</v>
      </c>
      <c r="O18" s="1">
        <v>57900</v>
      </c>
      <c r="P18" s="1">
        <f t="shared" si="2"/>
        <v>1929900</v>
      </c>
      <c r="Q18" s="1">
        <v>47500</v>
      </c>
      <c r="R18" s="1">
        <v>12169</v>
      </c>
      <c r="S18" s="4">
        <f t="shared" si="3"/>
        <v>1989569</v>
      </c>
      <c r="T18">
        <f t="shared" si="4"/>
        <v>117569</v>
      </c>
      <c r="U18" s="10"/>
      <c r="V18" s="10"/>
    </row>
    <row r="19" spans="1:22">
      <c r="A19" s="1"/>
      <c r="B19" s="1"/>
      <c r="C19" s="1"/>
      <c r="D19" s="1"/>
      <c r="E19" s="1"/>
      <c r="F19" s="1"/>
      <c r="G19" s="1"/>
      <c r="H19" s="4"/>
      <c r="I19" s="1"/>
      <c r="J19" s="1"/>
      <c r="K19" s="1"/>
      <c r="L19" s="4">
        <f t="shared" si="1"/>
        <v>0</v>
      </c>
      <c r="M19" s="1"/>
      <c r="N19" s="1"/>
      <c r="O19" s="1"/>
      <c r="P19" s="1">
        <f t="shared" si="2"/>
        <v>0</v>
      </c>
      <c r="Q19" s="1"/>
      <c r="R19" s="1"/>
      <c r="S19" s="4">
        <f t="shared" si="3"/>
        <v>0</v>
      </c>
      <c r="T19">
        <f t="shared" si="4"/>
        <v>0</v>
      </c>
      <c r="U19" s="10"/>
      <c r="V19" s="10"/>
    </row>
    <row r="20" spans="1:22">
      <c r="A20" s="1" t="s">
        <v>7</v>
      </c>
      <c r="B20" s="1">
        <f>B7+B8+B9+B10+B11+B12+B13+B14+B15+B16+B17+B18</f>
        <v>12450000</v>
      </c>
      <c r="C20" s="1"/>
      <c r="D20" s="1">
        <f>D7+D8+D9+D10+D11+D12+D13+D14+D15+D16+D17+D18</f>
        <v>440000</v>
      </c>
      <c r="E20" s="1">
        <f t="shared" ref="E20:R20" si="5">E7+E8+E9+E10+E11+E12+E13+E14+E15+E16+E17+E18</f>
        <v>876000</v>
      </c>
      <c r="F20" s="1">
        <f t="shared" si="5"/>
        <v>1115000</v>
      </c>
      <c r="G20" s="1">
        <f>G7+G8+G9+G10+G11+G12+G13+G14+G15+G16+G17+G18</f>
        <v>22146000</v>
      </c>
      <c r="H20" s="4">
        <f>SUM(H7:H19)</f>
        <v>23261000</v>
      </c>
      <c r="I20" s="1">
        <f>I7+I8+I9+I10+I11+I12+I13+I14+I15+I16+I17+I18</f>
        <v>15655000</v>
      </c>
      <c r="J20" s="1">
        <f>J8+J7+J9+J10+J11+J12+J13+J14+J15+J16+J17+J18</f>
        <v>575800</v>
      </c>
      <c r="K20" s="1">
        <f t="shared" si="5"/>
        <v>0</v>
      </c>
      <c r="L20" s="4">
        <f>B20+D20+E20+H20+I20+J20</f>
        <v>53257800</v>
      </c>
      <c r="M20" s="1">
        <f t="shared" si="5"/>
        <v>0</v>
      </c>
      <c r="N20" s="1">
        <f t="shared" si="5"/>
        <v>3811000</v>
      </c>
      <c r="O20" s="1">
        <f t="shared" si="5"/>
        <v>2556200</v>
      </c>
      <c r="P20" s="1">
        <f>L20+N20+O20</f>
        <v>59625000</v>
      </c>
      <c r="Q20" s="1">
        <f>Q7+Q8+Q9+Q10+Q11+Q12+Q13+Q14+Q15+Q16+Q17+Q18</f>
        <v>1496400</v>
      </c>
      <c r="R20" s="1">
        <f t="shared" si="5"/>
        <v>158197</v>
      </c>
      <c r="S20" s="4">
        <f t="shared" si="3"/>
        <v>61279597</v>
      </c>
      <c r="T20">
        <f t="shared" si="4"/>
        <v>4210797</v>
      </c>
      <c r="U20" s="10"/>
      <c r="V20" s="10"/>
    </row>
    <row r="2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"/>
    </row>
    <row r="22" spans="1:22">
      <c r="I22" s="6"/>
      <c r="J22" s="6"/>
    </row>
  </sheetData>
  <pageMargins left="0.11811023622047245" right="0.11811023622047245" top="0.74803149606299213" bottom="0.74803149606299213" header="0.31496062992125984" footer="0.31496062992125984"/>
  <pageSetup paperSize="9" scale="84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/>
  <dimension ref="A3:V22"/>
  <sheetViews>
    <sheetView topLeftCell="D1" zoomScaleNormal="100" workbookViewId="0">
      <selection activeCell="B7" sqref="B7"/>
    </sheetView>
  </sheetViews>
  <sheetFormatPr defaultRowHeight="12.75"/>
  <cols>
    <col min="1" max="1" width="11.7109375" customWidth="1"/>
    <col min="2" max="2" width="10.5703125" customWidth="1"/>
    <col min="3" max="3" width="0.140625" customWidth="1"/>
    <col min="4" max="5" width="9.140625" customWidth="1"/>
    <col min="6" max="6" width="11.140625" customWidth="1"/>
    <col min="7" max="8" width="10.5703125" customWidth="1"/>
    <col min="9" max="9" width="9.140625" customWidth="1"/>
    <col min="10" max="10" width="8" customWidth="1"/>
    <col min="11" max="11" width="0.28515625" hidden="1" customWidth="1"/>
    <col min="12" max="12" width="9" customWidth="1"/>
    <col min="13" max="13" width="0.42578125" hidden="1" customWidth="1"/>
    <col min="14" max="14" width="8.5703125" customWidth="1"/>
    <col min="15" max="20" width="9.140625" customWidth="1"/>
  </cols>
  <sheetData>
    <row r="3" spans="1:22">
      <c r="B3" s="6" t="s">
        <v>68</v>
      </c>
      <c r="C3" s="6"/>
      <c r="D3" s="6"/>
      <c r="E3" s="6"/>
      <c r="F3" s="6"/>
    </row>
    <row r="4" spans="1:22">
      <c r="T4" t="s">
        <v>70</v>
      </c>
    </row>
    <row r="6" spans="1:22" ht="38.25">
      <c r="A6" s="1"/>
      <c r="B6" s="1" t="s">
        <v>1</v>
      </c>
      <c r="C6" s="1" t="s">
        <v>43</v>
      </c>
      <c r="D6" s="1" t="s">
        <v>2</v>
      </c>
      <c r="E6" s="1" t="s">
        <v>3</v>
      </c>
      <c r="F6" s="1" t="s">
        <v>46</v>
      </c>
      <c r="G6" s="1" t="s">
        <v>4</v>
      </c>
      <c r="H6" s="1" t="s">
        <v>69</v>
      </c>
      <c r="I6" s="4" t="s">
        <v>5</v>
      </c>
      <c r="J6" s="9" t="s">
        <v>42</v>
      </c>
      <c r="K6" s="1" t="s">
        <v>6</v>
      </c>
      <c r="L6" s="4" t="s">
        <v>7</v>
      </c>
      <c r="M6" s="2" t="s">
        <v>8</v>
      </c>
      <c r="N6" s="2" t="s">
        <v>8</v>
      </c>
      <c r="O6" s="2" t="s">
        <v>9</v>
      </c>
      <c r="P6" s="1" t="s">
        <v>10</v>
      </c>
      <c r="Q6" s="1" t="s">
        <v>65</v>
      </c>
      <c r="R6" s="2" t="s">
        <v>66</v>
      </c>
      <c r="S6" s="5" t="s">
        <v>24</v>
      </c>
    </row>
    <row r="7" spans="1:22">
      <c r="A7" s="1" t="s">
        <v>0</v>
      </c>
      <c r="B7" s="1">
        <v>11914000</v>
      </c>
      <c r="C7" s="1"/>
      <c r="D7" s="1">
        <v>177000</v>
      </c>
      <c r="E7" s="1">
        <v>340000</v>
      </c>
      <c r="F7" s="1"/>
      <c r="G7" s="1">
        <v>11332000</v>
      </c>
      <c r="H7" s="20">
        <v>3850000</v>
      </c>
      <c r="I7" s="1">
        <v>651000</v>
      </c>
      <c r="J7" s="1"/>
      <c r="K7" s="1"/>
      <c r="L7" s="4">
        <f>B7+D7+E7+F7+G7+H7+I7+J7</f>
        <v>28264000</v>
      </c>
      <c r="M7" s="1"/>
      <c r="N7" s="1"/>
      <c r="O7" s="1">
        <v>1128600</v>
      </c>
      <c r="P7" s="1">
        <f>L7+N7+O7</f>
        <v>29392600</v>
      </c>
      <c r="Q7" s="1"/>
      <c r="R7" s="1">
        <v>24338</v>
      </c>
      <c r="S7" s="4">
        <f>P7+R7+Q7</f>
        <v>29416938</v>
      </c>
      <c r="T7">
        <f>O7+Q7+R7</f>
        <v>1152938</v>
      </c>
      <c r="U7" s="10"/>
      <c r="V7" s="10"/>
    </row>
    <row r="8" spans="1:22">
      <c r="A8" s="1" t="s">
        <v>11</v>
      </c>
      <c r="B8" s="1">
        <v>420000</v>
      </c>
      <c r="C8" s="1"/>
      <c r="D8" s="1">
        <v>82000</v>
      </c>
      <c r="E8" s="1">
        <v>24000</v>
      </c>
      <c r="F8" s="1"/>
      <c r="G8" s="1">
        <v>688000</v>
      </c>
      <c r="H8" s="20"/>
      <c r="I8" s="1">
        <v>2495000</v>
      </c>
      <c r="J8" s="1">
        <v>26000</v>
      </c>
      <c r="K8" s="1"/>
      <c r="L8" s="4">
        <f t="shared" ref="L8:L18" si="0">B8+D8+E8+F8+G8+H8+I8+J8</f>
        <v>3735000</v>
      </c>
      <c r="M8" s="1"/>
      <c r="N8" s="1"/>
      <c r="O8" s="1">
        <v>136700</v>
      </c>
      <c r="P8" s="1">
        <f t="shared" ref="P8:P19" si="1">L8+N8+O8</f>
        <v>3871700</v>
      </c>
      <c r="Q8" s="1">
        <v>158100</v>
      </c>
      <c r="R8" s="1">
        <v>12169</v>
      </c>
      <c r="S8" s="4">
        <f t="shared" ref="S8:S19" si="2">P8+R8+Q8</f>
        <v>4041969</v>
      </c>
      <c r="T8">
        <f>O8+Q8+R8</f>
        <v>306969</v>
      </c>
      <c r="U8" s="10"/>
      <c r="V8" s="10"/>
    </row>
    <row r="9" spans="1:22">
      <c r="A9" s="1" t="s">
        <v>12</v>
      </c>
      <c r="B9" s="1">
        <v>400000</v>
      </c>
      <c r="C9" s="1"/>
      <c r="D9" s="1">
        <v>198000</v>
      </c>
      <c r="E9" s="1">
        <v>34000</v>
      </c>
      <c r="F9" s="1"/>
      <c r="G9" s="1">
        <v>978000</v>
      </c>
      <c r="H9" s="20">
        <v>150000</v>
      </c>
      <c r="I9" s="1">
        <v>3130000</v>
      </c>
      <c r="J9" s="1"/>
      <c r="K9" s="1"/>
      <c r="L9" s="4">
        <f t="shared" si="0"/>
        <v>4890000</v>
      </c>
      <c r="M9" s="1"/>
      <c r="N9" s="1"/>
      <c r="O9" s="1">
        <v>252600</v>
      </c>
      <c r="P9" s="1">
        <f t="shared" si="1"/>
        <v>5142600</v>
      </c>
      <c r="Q9" s="1">
        <v>158100</v>
      </c>
      <c r="R9" s="1">
        <v>12169</v>
      </c>
      <c r="S9" s="4">
        <f t="shared" si="2"/>
        <v>5312869</v>
      </c>
      <c r="T9">
        <f t="shared" ref="T9:T20" si="3">O9+Q9+R9</f>
        <v>422869</v>
      </c>
      <c r="U9" s="10"/>
      <c r="V9" s="10"/>
    </row>
    <row r="10" spans="1:22">
      <c r="A10" s="1" t="s">
        <v>13</v>
      </c>
      <c r="B10" s="1">
        <v>60000</v>
      </c>
      <c r="C10" s="1"/>
      <c r="D10" s="1">
        <v>2000</v>
      </c>
      <c r="E10" s="1">
        <v>7000</v>
      </c>
      <c r="F10" s="1"/>
      <c r="G10" s="1">
        <v>40000</v>
      </c>
      <c r="H10" s="20"/>
      <c r="I10" s="1">
        <v>957000</v>
      </c>
      <c r="J10" s="1"/>
      <c r="K10" s="1"/>
      <c r="L10" s="4">
        <f t="shared" si="0"/>
        <v>1066000</v>
      </c>
      <c r="M10" s="1"/>
      <c r="N10" s="1">
        <v>726000</v>
      </c>
      <c r="O10" s="1">
        <v>42900</v>
      </c>
      <c r="P10" s="1">
        <f t="shared" si="1"/>
        <v>1834900</v>
      </c>
      <c r="Q10" s="1">
        <v>63300</v>
      </c>
      <c r="R10" s="1">
        <v>12169</v>
      </c>
      <c r="S10" s="4">
        <f t="shared" si="2"/>
        <v>1910369</v>
      </c>
      <c r="T10">
        <f t="shared" si="3"/>
        <v>118369</v>
      </c>
      <c r="U10" s="10"/>
      <c r="V10" s="10"/>
    </row>
    <row r="11" spans="1:22">
      <c r="A11" s="1" t="s">
        <v>14</v>
      </c>
      <c r="B11" s="1">
        <v>125000</v>
      </c>
      <c r="C11" s="1"/>
      <c r="D11" s="1"/>
      <c r="E11" s="1">
        <v>19000</v>
      </c>
      <c r="F11" s="1"/>
      <c r="G11" s="1">
        <v>551000</v>
      </c>
      <c r="H11" s="20"/>
      <c r="I11" s="1">
        <v>2258000</v>
      </c>
      <c r="J11" s="1">
        <v>3000</v>
      </c>
      <c r="K11" s="1"/>
      <c r="L11" s="4">
        <f t="shared" si="0"/>
        <v>2956000</v>
      </c>
      <c r="M11" s="1"/>
      <c r="N11" s="1"/>
      <c r="O11" s="1">
        <v>106800</v>
      </c>
      <c r="P11" s="1">
        <f t="shared" si="1"/>
        <v>3062800</v>
      </c>
      <c r="Q11" s="1">
        <v>158100</v>
      </c>
      <c r="R11" s="1">
        <v>12169</v>
      </c>
      <c r="S11" s="4">
        <f t="shared" si="2"/>
        <v>3233069</v>
      </c>
      <c r="T11">
        <f t="shared" si="3"/>
        <v>277069</v>
      </c>
      <c r="U11" s="10"/>
      <c r="V11" s="10"/>
    </row>
    <row r="12" spans="1:22">
      <c r="A12" s="1" t="s">
        <v>15</v>
      </c>
      <c r="B12" s="1">
        <v>306000</v>
      </c>
      <c r="C12" s="1"/>
      <c r="D12" s="1">
        <v>50000</v>
      </c>
      <c r="E12" s="1">
        <v>22000</v>
      </c>
      <c r="F12" s="1"/>
      <c r="G12" s="1">
        <v>1028000</v>
      </c>
      <c r="H12" s="20"/>
      <c r="I12" s="1">
        <v>1973000</v>
      </c>
      <c r="J12" s="1"/>
      <c r="K12" s="1"/>
      <c r="L12" s="4">
        <f t="shared" si="0"/>
        <v>3379000</v>
      </c>
      <c r="M12" s="1"/>
      <c r="N12" s="1"/>
      <c r="O12" s="1">
        <v>228800</v>
      </c>
      <c r="P12" s="1">
        <f t="shared" si="1"/>
        <v>3607800</v>
      </c>
      <c r="Q12" s="1">
        <v>158100</v>
      </c>
      <c r="R12" s="1">
        <v>12169</v>
      </c>
      <c r="S12" s="4">
        <f t="shared" si="2"/>
        <v>3778069</v>
      </c>
      <c r="T12">
        <f t="shared" si="3"/>
        <v>399069</v>
      </c>
      <c r="U12" s="10"/>
      <c r="V12" s="10"/>
    </row>
    <row r="13" spans="1:22">
      <c r="A13" s="1" t="s">
        <v>16</v>
      </c>
      <c r="B13" s="1">
        <v>92000</v>
      </c>
      <c r="C13" s="1"/>
      <c r="D13" s="1">
        <v>8000</v>
      </c>
      <c r="E13" s="1">
        <v>15000</v>
      </c>
      <c r="F13" s="1"/>
      <c r="G13" s="1">
        <v>550000</v>
      </c>
      <c r="H13" s="20"/>
      <c r="I13" s="1">
        <v>1683000</v>
      </c>
      <c r="J13" s="1"/>
      <c r="K13" s="1"/>
      <c r="L13" s="4">
        <f t="shared" si="0"/>
        <v>2348000</v>
      </c>
      <c r="M13" s="1"/>
      <c r="N13" s="1">
        <v>517000</v>
      </c>
      <c r="O13" s="1">
        <v>55200</v>
      </c>
      <c r="P13" s="1">
        <f t="shared" si="1"/>
        <v>2920200</v>
      </c>
      <c r="Q13" s="1">
        <v>63300</v>
      </c>
      <c r="R13" s="1">
        <v>12169</v>
      </c>
      <c r="S13" s="4">
        <f t="shared" si="2"/>
        <v>2995669</v>
      </c>
      <c r="T13">
        <f t="shared" si="3"/>
        <v>130669</v>
      </c>
      <c r="U13" s="10"/>
      <c r="V13" s="10"/>
    </row>
    <row r="14" spans="1:22">
      <c r="A14" s="1" t="s">
        <v>17</v>
      </c>
      <c r="B14" s="1">
        <v>590000</v>
      </c>
      <c r="C14" s="1"/>
      <c r="D14" s="1">
        <v>49000</v>
      </c>
      <c r="E14" s="1">
        <v>29000</v>
      </c>
      <c r="F14" s="1"/>
      <c r="G14" s="1">
        <v>2162000</v>
      </c>
      <c r="H14" s="20"/>
      <c r="I14" s="1">
        <v>3594000</v>
      </c>
      <c r="J14" s="1">
        <v>11000</v>
      </c>
      <c r="K14" s="1"/>
      <c r="L14" s="4">
        <f t="shared" si="0"/>
        <v>6435000</v>
      </c>
      <c r="M14" s="1"/>
      <c r="N14" s="1"/>
      <c r="O14" s="1">
        <v>221100</v>
      </c>
      <c r="P14" s="1">
        <f t="shared" si="1"/>
        <v>6656100</v>
      </c>
      <c r="Q14" s="1">
        <v>158100</v>
      </c>
      <c r="R14" s="1">
        <v>12169</v>
      </c>
      <c r="S14" s="4">
        <f t="shared" si="2"/>
        <v>6826369</v>
      </c>
      <c r="T14">
        <f>O14+Q14+R14</f>
        <v>391369</v>
      </c>
      <c r="U14" s="10"/>
      <c r="V14" s="10"/>
    </row>
    <row r="15" spans="1:22">
      <c r="A15" s="1" t="s">
        <v>18</v>
      </c>
      <c r="B15" s="1">
        <v>368000</v>
      </c>
      <c r="C15" s="1"/>
      <c r="D15" s="1">
        <v>17000</v>
      </c>
      <c r="E15" s="1">
        <v>26000</v>
      </c>
      <c r="F15" s="1"/>
      <c r="G15" s="1">
        <v>548000</v>
      </c>
      <c r="H15" s="20"/>
      <c r="I15" s="1">
        <v>2360000</v>
      </c>
      <c r="J15" s="1"/>
      <c r="K15" s="1"/>
      <c r="L15" s="4">
        <f t="shared" si="0"/>
        <v>3319000</v>
      </c>
      <c r="M15" s="1"/>
      <c r="N15" s="1"/>
      <c r="O15" s="1">
        <v>191500</v>
      </c>
      <c r="P15" s="1">
        <f t="shared" si="1"/>
        <v>3510500</v>
      </c>
      <c r="Q15" s="1">
        <v>158100</v>
      </c>
      <c r="R15" s="1">
        <v>12169</v>
      </c>
      <c r="S15" s="4">
        <f t="shared" si="2"/>
        <v>3680769</v>
      </c>
      <c r="T15">
        <f t="shared" si="3"/>
        <v>361769</v>
      </c>
      <c r="U15" s="10"/>
      <c r="V15" s="10"/>
    </row>
    <row r="16" spans="1:22">
      <c r="A16" s="1" t="s">
        <v>19</v>
      </c>
      <c r="B16" s="1">
        <v>77000</v>
      </c>
      <c r="C16" s="1"/>
      <c r="D16" s="1"/>
      <c r="E16" s="1">
        <v>10000</v>
      </c>
      <c r="F16" s="1"/>
      <c r="G16" s="1">
        <v>662000</v>
      </c>
      <c r="H16" s="20"/>
      <c r="I16" s="1">
        <v>650000</v>
      </c>
      <c r="J16" s="1"/>
      <c r="K16" s="1"/>
      <c r="L16" s="4">
        <f t="shared" si="0"/>
        <v>1399000</v>
      </c>
      <c r="M16" s="1"/>
      <c r="N16" s="1">
        <v>2475000</v>
      </c>
      <c r="O16" s="1">
        <v>42000</v>
      </c>
      <c r="P16" s="1">
        <f t="shared" si="1"/>
        <v>3916000</v>
      </c>
      <c r="Q16" s="1">
        <v>63300</v>
      </c>
      <c r="R16" s="1">
        <v>12169</v>
      </c>
      <c r="S16" s="4">
        <f t="shared" si="2"/>
        <v>3991469</v>
      </c>
      <c r="T16">
        <f t="shared" si="3"/>
        <v>117469</v>
      </c>
      <c r="U16" s="10"/>
      <c r="V16" s="10"/>
    </row>
    <row r="17" spans="1:22">
      <c r="A17" s="1" t="s">
        <v>20</v>
      </c>
      <c r="B17" s="1">
        <v>173000</v>
      </c>
      <c r="C17" s="1"/>
      <c r="D17" s="1">
        <v>48000</v>
      </c>
      <c r="E17" s="1">
        <v>12000</v>
      </c>
      <c r="F17" s="1"/>
      <c r="G17" s="1">
        <v>802000</v>
      </c>
      <c r="H17" s="20"/>
      <c r="I17" s="1">
        <v>1260000</v>
      </c>
      <c r="J17" s="1"/>
      <c r="K17" s="1"/>
      <c r="L17" s="4">
        <f t="shared" si="0"/>
        <v>2295000</v>
      </c>
      <c r="M17" s="1"/>
      <c r="N17" s="1">
        <v>546000</v>
      </c>
      <c r="O17" s="1">
        <v>92100</v>
      </c>
      <c r="P17" s="1">
        <f t="shared" si="1"/>
        <v>2933100</v>
      </c>
      <c r="Q17" s="1">
        <v>158100</v>
      </c>
      <c r="R17" s="1">
        <v>12169</v>
      </c>
      <c r="S17" s="4">
        <f t="shared" si="2"/>
        <v>3103369</v>
      </c>
      <c r="T17">
        <f t="shared" si="3"/>
        <v>262369</v>
      </c>
      <c r="U17" s="10"/>
      <c r="V17" s="10"/>
    </row>
    <row r="18" spans="1:22">
      <c r="A18" s="1" t="s">
        <v>21</v>
      </c>
      <c r="B18" s="1">
        <v>75000</v>
      </c>
      <c r="C18" s="1"/>
      <c r="D18" s="1">
        <v>129000</v>
      </c>
      <c r="E18" s="1">
        <v>16000</v>
      </c>
      <c r="F18" s="1"/>
      <c r="G18" s="1">
        <v>549000</v>
      </c>
      <c r="H18" s="20"/>
      <c r="I18" s="1">
        <v>889000</v>
      </c>
      <c r="J18" s="1">
        <v>5000</v>
      </c>
      <c r="K18" s="1"/>
      <c r="L18" s="4">
        <f t="shared" si="0"/>
        <v>1663000</v>
      </c>
      <c r="M18" s="1"/>
      <c r="N18" s="1">
        <v>547000</v>
      </c>
      <c r="O18" s="1">
        <v>57900</v>
      </c>
      <c r="P18" s="1">
        <f t="shared" si="1"/>
        <v>2267900</v>
      </c>
      <c r="Q18" s="1">
        <v>63300</v>
      </c>
      <c r="R18" s="1">
        <v>12169</v>
      </c>
      <c r="S18" s="4">
        <f t="shared" si="2"/>
        <v>2343369</v>
      </c>
      <c r="T18">
        <f t="shared" si="3"/>
        <v>133369</v>
      </c>
      <c r="U18" s="10"/>
      <c r="V18" s="10"/>
    </row>
    <row r="19" spans="1:22">
      <c r="A19" s="1"/>
      <c r="B19" s="1"/>
      <c r="C19" s="1"/>
      <c r="D19" s="1"/>
      <c r="E19" s="1"/>
      <c r="F19" s="1"/>
      <c r="G19" s="1"/>
      <c r="H19" s="20"/>
      <c r="I19" s="1"/>
      <c r="J19" s="1"/>
      <c r="K19" s="1"/>
      <c r="L19" s="4">
        <f t="shared" ref="L19" si="4">B19+D19+E19+H19+I19+J19</f>
        <v>0</v>
      </c>
      <c r="M19" s="1"/>
      <c r="N19" s="1"/>
      <c r="O19" s="1"/>
      <c r="P19" s="1">
        <f t="shared" si="1"/>
        <v>0</v>
      </c>
      <c r="Q19" s="1"/>
      <c r="R19" s="1"/>
      <c r="S19" s="4">
        <f t="shared" si="2"/>
        <v>0</v>
      </c>
      <c r="T19">
        <f t="shared" si="3"/>
        <v>0</v>
      </c>
      <c r="U19" s="10"/>
      <c r="V19" s="10"/>
    </row>
    <row r="20" spans="1:22">
      <c r="A20" s="1" t="s">
        <v>7</v>
      </c>
      <c r="B20" s="1">
        <f>B7+B8+B9+B10+B11+B12+B13+B14+B15+B16+B17+B18</f>
        <v>14600000</v>
      </c>
      <c r="C20" s="1"/>
      <c r="D20" s="1">
        <f>D7+D8+D9+D10+D11+D12+D13+D14+D15+D16+D17+D18</f>
        <v>760000</v>
      </c>
      <c r="E20" s="1">
        <f t="shared" ref="E20:R20" si="5">E7+E8+E9+E10+E11+E12+E13+E14+E15+E16+E17+E18</f>
        <v>554000</v>
      </c>
      <c r="F20" s="1">
        <f t="shared" si="5"/>
        <v>0</v>
      </c>
      <c r="G20" s="1">
        <f>G7+G8+G9+G10+G11+G12+G13+G14+G15+G16+G17+G18</f>
        <v>19890000</v>
      </c>
      <c r="H20" s="20">
        <f>SUM(H7:H19)</f>
        <v>4000000</v>
      </c>
      <c r="I20" s="1">
        <f>I7+I8+I9+I10+I11+I12+I13+I14+I15+I16+I17+I18</f>
        <v>21900000</v>
      </c>
      <c r="J20" s="1">
        <f>J8+J7+J9+J10+J11+J12+J13+J14+J15+J16+J17+J18</f>
        <v>45000</v>
      </c>
      <c r="K20" s="1">
        <f t="shared" si="5"/>
        <v>0</v>
      </c>
      <c r="L20" s="4">
        <f>B20+D20+E20+F20+G20+H20+I20+J20</f>
        <v>61749000</v>
      </c>
      <c r="M20" s="1">
        <f t="shared" si="5"/>
        <v>0</v>
      </c>
      <c r="N20" s="1">
        <f t="shared" si="5"/>
        <v>4811000</v>
      </c>
      <c r="O20" s="1">
        <f t="shared" si="5"/>
        <v>2556200</v>
      </c>
      <c r="P20" s="1">
        <f>L20+N20+O20</f>
        <v>69116200</v>
      </c>
      <c r="Q20" s="1">
        <f>Q7+Q8+Q9+Q10+Q11+Q12+Q13+Q14+Q15+Q16+Q17+Q18</f>
        <v>1359900</v>
      </c>
      <c r="R20" s="1">
        <f t="shared" si="5"/>
        <v>158197</v>
      </c>
      <c r="S20" s="4">
        <f>P20+R20+Q20</f>
        <v>70634297</v>
      </c>
      <c r="T20">
        <f t="shared" si="3"/>
        <v>4074297</v>
      </c>
      <c r="U20" s="10"/>
      <c r="V20" s="10"/>
    </row>
    <row r="2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"/>
    </row>
    <row r="22" spans="1:22">
      <c r="I22" s="6"/>
      <c r="J22" s="6"/>
    </row>
  </sheetData>
  <pageMargins left="0.11811023622047245" right="0.11811023622047245" top="0.74803149606299213" bottom="0.74803149606299213" header="0.31496062992125984" footer="0.31496062992125984"/>
  <pageSetup paperSize="9" scale="84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AP19"/>
  <sheetViews>
    <sheetView tabSelected="1" zoomScaleNormal="100" workbookViewId="0">
      <selection activeCell="F7" sqref="F7"/>
    </sheetView>
  </sheetViews>
  <sheetFormatPr defaultRowHeight="12.75"/>
  <cols>
    <col min="1" max="1" width="10" customWidth="1"/>
    <col min="2" max="2" width="11.42578125" customWidth="1"/>
    <col min="3" max="3" width="4" hidden="1" customWidth="1"/>
    <col min="4" max="4" width="11.85546875" bestFit="1" customWidth="1"/>
    <col min="5" max="5" width="12.5703125" customWidth="1"/>
    <col min="6" max="6" width="15" bestFit="1" customWidth="1"/>
    <col min="7" max="7" width="12.5703125" customWidth="1"/>
    <col min="8" max="8" width="8.85546875" hidden="1" customWidth="1"/>
    <col min="9" max="9" width="0.140625" customWidth="1"/>
    <col min="10" max="10" width="6" hidden="1" customWidth="1"/>
    <col min="11" max="11" width="8.42578125" hidden="1" customWidth="1"/>
    <col min="12" max="12" width="0.140625" customWidth="1"/>
    <col min="13" max="13" width="9.140625" hidden="1" customWidth="1"/>
    <col min="14" max="14" width="11.7109375" customWidth="1"/>
    <col min="15" max="15" width="12.7109375" customWidth="1"/>
    <col min="16" max="16" width="2.28515625" hidden="1" customWidth="1"/>
    <col min="17" max="17" width="15.7109375" customWidth="1"/>
    <col min="18" max="18" width="16.140625" customWidth="1"/>
    <col min="19" max="19" width="12" hidden="1" customWidth="1"/>
    <col min="20" max="20" width="9.140625" hidden="1" customWidth="1"/>
    <col min="21" max="21" width="11.42578125" customWidth="1"/>
    <col min="22" max="23" width="11.7109375" hidden="1" customWidth="1"/>
    <col min="24" max="24" width="0.140625" customWidth="1"/>
    <col min="25" max="25" width="0.140625" hidden="1" customWidth="1"/>
    <col min="26" max="27" width="11.7109375" hidden="1" customWidth="1"/>
    <col min="28" max="28" width="13.140625" bestFit="1" customWidth="1"/>
    <col min="29" max="29" width="8" hidden="1" customWidth="1"/>
    <col min="30" max="33" width="9.140625" hidden="1" customWidth="1"/>
    <col min="34" max="35" width="11.42578125" hidden="1" customWidth="1"/>
    <col min="36" max="36" width="9.140625" hidden="1" customWidth="1"/>
    <col min="37" max="37" width="11.42578125" hidden="1" customWidth="1"/>
    <col min="38" max="38" width="0.140625" hidden="1" customWidth="1"/>
    <col min="39" max="39" width="12.85546875" hidden="1" customWidth="1"/>
    <col min="41" max="41" width="13.42578125" customWidth="1"/>
    <col min="42" max="42" width="10.5703125" customWidth="1"/>
  </cols>
  <sheetData>
    <row r="2" spans="1:4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4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</row>
    <row r="4" spans="1:42">
      <c r="A4" s="25"/>
      <c r="B4" s="26" t="s">
        <v>105</v>
      </c>
      <c r="C4" s="26"/>
      <c r="D4" s="26"/>
      <c r="E4" s="26"/>
      <c r="F4" s="26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4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4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42" ht="66.75" customHeight="1">
      <c r="A7" s="29"/>
      <c r="B7" s="49" t="s">
        <v>1</v>
      </c>
      <c r="C7" s="49" t="s">
        <v>43</v>
      </c>
      <c r="D7" s="49" t="s">
        <v>2</v>
      </c>
      <c r="E7" s="49" t="s">
        <v>3</v>
      </c>
      <c r="F7" s="50" t="s">
        <v>73</v>
      </c>
      <c r="G7" s="50" t="s">
        <v>72</v>
      </c>
      <c r="H7" s="51" t="s">
        <v>74</v>
      </c>
      <c r="I7" s="49" t="s">
        <v>5</v>
      </c>
      <c r="J7" s="52" t="s">
        <v>94</v>
      </c>
      <c r="K7" s="53" t="s">
        <v>74</v>
      </c>
      <c r="L7" s="54" t="s">
        <v>91</v>
      </c>
      <c r="M7" s="55" t="s">
        <v>6</v>
      </c>
      <c r="N7" s="56" t="s">
        <v>85</v>
      </c>
      <c r="O7" s="57" t="s">
        <v>7</v>
      </c>
      <c r="P7" s="58" t="s">
        <v>8</v>
      </c>
      <c r="Q7" s="49" t="s">
        <v>100</v>
      </c>
      <c r="R7" s="59" t="s">
        <v>101</v>
      </c>
      <c r="S7" s="55" t="s">
        <v>10</v>
      </c>
      <c r="T7" s="55" t="s">
        <v>88</v>
      </c>
      <c r="U7" s="59" t="s">
        <v>22</v>
      </c>
      <c r="V7" s="59" t="s">
        <v>95</v>
      </c>
      <c r="W7" s="59" t="s">
        <v>96</v>
      </c>
      <c r="X7" s="59" t="s">
        <v>102</v>
      </c>
      <c r="Y7" s="59" t="s">
        <v>97</v>
      </c>
      <c r="Z7" s="60" t="s">
        <v>98</v>
      </c>
      <c r="AA7" s="60" t="s">
        <v>99</v>
      </c>
      <c r="AB7" s="52" t="s">
        <v>24</v>
      </c>
      <c r="AC7" s="31"/>
      <c r="AD7" s="32"/>
      <c r="AE7" s="32"/>
      <c r="AF7" s="32"/>
      <c r="AG7" s="29" t="s">
        <v>22</v>
      </c>
      <c r="AH7" s="31" t="s">
        <v>89</v>
      </c>
      <c r="AI7" s="30" t="s">
        <v>10</v>
      </c>
      <c r="AJ7" s="31" t="s">
        <v>90</v>
      </c>
      <c r="AK7" s="30" t="s">
        <v>10</v>
      </c>
      <c r="AL7" s="33" t="s">
        <v>92</v>
      </c>
      <c r="AM7" s="34" t="s">
        <v>93</v>
      </c>
    </row>
    <row r="8" spans="1:42" s="6" customFormat="1">
      <c r="A8" s="28" t="s">
        <v>12</v>
      </c>
      <c r="B8" s="28">
        <v>855800</v>
      </c>
      <c r="C8" s="28"/>
      <c r="D8" s="28">
        <v>1200000</v>
      </c>
      <c r="E8" s="42">
        <v>780000</v>
      </c>
      <c r="F8" s="43">
        <v>450000</v>
      </c>
      <c r="G8" s="42">
        <v>750000</v>
      </c>
      <c r="H8" s="28"/>
      <c r="I8" s="28"/>
      <c r="J8" s="28">
        <v>0</v>
      </c>
      <c r="K8" s="28"/>
      <c r="L8" s="28"/>
      <c r="M8" s="28"/>
      <c r="N8" s="28">
        <v>1629300</v>
      </c>
      <c r="O8" s="35">
        <f t="shared" ref="O8" si="0">B8+D8+E8+F8+G8+I8+K8+L8+N8</f>
        <v>5665100</v>
      </c>
      <c r="P8" s="27">
        <v>0</v>
      </c>
      <c r="Q8" s="42">
        <v>2954112.98</v>
      </c>
      <c r="R8" s="28">
        <v>444100</v>
      </c>
      <c r="S8" s="37">
        <f t="shared" ref="S8" si="1">O8+P8+R8</f>
        <v>6109200</v>
      </c>
      <c r="T8" s="28"/>
      <c r="U8" s="37">
        <v>291688.06</v>
      </c>
      <c r="V8" s="37"/>
      <c r="W8" s="37"/>
      <c r="X8" s="37"/>
      <c r="Y8" s="37">
        <v>0</v>
      </c>
      <c r="Z8" s="37"/>
      <c r="AA8" s="37"/>
      <c r="AB8" s="37">
        <f t="shared" ref="AB8" si="2">Q8+R8+U8+W8+X8+Y8+Z8+AA8+O8</f>
        <v>9355001.0399999991</v>
      </c>
      <c r="AC8" s="39">
        <f t="shared" ref="AC8" si="3">P8+R8+U8</f>
        <v>735788.06</v>
      </c>
      <c r="AD8" s="41"/>
      <c r="AE8" s="39"/>
      <c r="AF8" s="41"/>
      <c r="AG8" s="39">
        <v>142300</v>
      </c>
      <c r="AH8" s="38">
        <f t="shared" ref="AH8" si="4">O8+R8</f>
        <v>6109200</v>
      </c>
      <c r="AI8" s="38">
        <f t="shared" ref="AI8" si="5">O8+R8+AG8</f>
        <v>6251500</v>
      </c>
      <c r="AJ8" s="39"/>
      <c r="AK8" s="38">
        <f t="shared" ref="AK8" si="6">AI8+AJ8</f>
        <v>6251500</v>
      </c>
      <c r="AL8" s="40">
        <f t="shared" ref="AL8" si="7">O8+R8</f>
        <v>6109200</v>
      </c>
      <c r="AM8" s="40" t="e">
        <f>#REF!-AL8</f>
        <v>#REF!</v>
      </c>
      <c r="AP8"/>
    </row>
    <row r="9" spans="1:4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1:4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42">
      <c r="A11" s="44"/>
      <c r="B11" s="45" t="s">
        <v>103</v>
      </c>
      <c r="C11" s="45"/>
      <c r="D11" s="45"/>
      <c r="E11" s="45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spans="1:4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spans="1:4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42" ht="32.25" customHeight="1">
      <c r="A14" s="28" t="s">
        <v>12</v>
      </c>
      <c r="B14" s="28">
        <v>885000</v>
      </c>
      <c r="C14" s="28"/>
      <c r="D14" s="28">
        <v>1239600</v>
      </c>
      <c r="E14" s="42">
        <v>801900</v>
      </c>
      <c r="F14" s="43">
        <v>474800</v>
      </c>
      <c r="G14" s="42">
        <v>791300</v>
      </c>
      <c r="H14" s="28"/>
      <c r="I14" s="28"/>
      <c r="J14" s="28">
        <v>0</v>
      </c>
      <c r="K14" s="28"/>
      <c r="L14" s="28"/>
      <c r="M14" s="28"/>
      <c r="N14" s="28">
        <v>1684050</v>
      </c>
      <c r="O14" s="35">
        <f t="shared" ref="O14" si="8">B14+D14+E14+F14+G14+I14+K14+L14+N14</f>
        <v>5876650</v>
      </c>
      <c r="P14" s="27">
        <v>0</v>
      </c>
      <c r="Q14" s="42">
        <v>2015478.98</v>
      </c>
      <c r="R14" s="36">
        <v>305200</v>
      </c>
      <c r="S14" s="37">
        <f t="shared" ref="S14" si="9">O14+P14+R14</f>
        <v>6181850</v>
      </c>
      <c r="T14" s="28"/>
      <c r="U14" s="37">
        <v>304636.26</v>
      </c>
      <c r="V14" s="37"/>
      <c r="W14" s="37"/>
      <c r="X14" s="37"/>
      <c r="Y14" s="37">
        <v>0</v>
      </c>
      <c r="Z14" s="37"/>
      <c r="AA14" s="37"/>
      <c r="AB14" s="37">
        <f t="shared" ref="AB14" si="10">Q14+R14+U14+W14+X14+Y14+Z14+AA14+O14</f>
        <v>8501965.2400000002</v>
      </c>
    </row>
    <row r="15" spans="1:4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4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28">
      <c r="A17" s="44"/>
      <c r="B17" s="45" t="s">
        <v>104</v>
      </c>
      <c r="C17" s="45"/>
      <c r="D17" s="45"/>
      <c r="E17" s="45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spans="1:28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28" ht="25.5" customHeight="1">
      <c r="A19" s="28" t="s">
        <v>12</v>
      </c>
      <c r="B19" s="28">
        <v>907100</v>
      </c>
      <c r="C19" s="28"/>
      <c r="D19" s="28">
        <v>1263200</v>
      </c>
      <c r="E19" s="42">
        <v>801900</v>
      </c>
      <c r="F19" s="43">
        <v>474800</v>
      </c>
      <c r="G19" s="42">
        <v>791300</v>
      </c>
      <c r="H19" s="28"/>
      <c r="I19" s="28"/>
      <c r="J19" s="28">
        <v>0</v>
      </c>
      <c r="K19" s="28"/>
      <c r="L19" s="28"/>
      <c r="M19" s="28"/>
      <c r="N19" s="28">
        <v>1684050</v>
      </c>
      <c r="O19" s="35">
        <f t="shared" ref="O19" si="11">B19+D19+E19+F19+G19+I19+K19+L19+N19</f>
        <v>5922350</v>
      </c>
      <c r="P19" s="27">
        <v>0</v>
      </c>
      <c r="Q19" s="42">
        <v>1750073.98</v>
      </c>
      <c r="R19" s="28">
        <v>293900</v>
      </c>
      <c r="S19" s="37">
        <f t="shared" ref="S19" si="12">O19+P19+R19</f>
        <v>6216250</v>
      </c>
      <c r="T19" s="28"/>
      <c r="U19" s="37">
        <v>315222.96999999997</v>
      </c>
      <c r="V19" s="37"/>
      <c r="W19" s="37"/>
      <c r="X19" s="37"/>
      <c r="Y19" s="37">
        <v>0</v>
      </c>
      <c r="Z19" s="37"/>
      <c r="AA19" s="37"/>
      <c r="AB19" s="37">
        <f t="shared" ref="AB19" si="13">Q19+R19+U19+W19+X19+Y19+Z19+AA19+O19</f>
        <v>8281546.9500000002</v>
      </c>
    </row>
  </sheetData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2:N21"/>
  <sheetViews>
    <sheetView topLeftCell="A4" zoomScaleNormal="100" workbookViewId="0">
      <selection activeCell="N13" sqref="N13"/>
    </sheetView>
  </sheetViews>
  <sheetFormatPr defaultRowHeight="12.75"/>
  <cols>
    <col min="1" max="1" width="28" customWidth="1"/>
    <col min="2" max="2" width="0.5703125" hidden="1" customWidth="1"/>
    <col min="3" max="4" width="9.140625" hidden="1" customWidth="1"/>
    <col min="5" max="5" width="11.5703125" hidden="1" customWidth="1"/>
    <col min="6" max="6" width="11.42578125" hidden="1" customWidth="1"/>
    <col min="7" max="7" width="9.140625" hidden="1" customWidth="1"/>
    <col min="8" max="8" width="11.85546875" hidden="1" customWidth="1"/>
    <col min="9" max="9" width="16.5703125" customWidth="1"/>
    <col min="10" max="10" width="17" customWidth="1"/>
    <col min="11" max="11" width="19.85546875" customWidth="1"/>
    <col min="12" max="12" width="19.5703125" customWidth="1"/>
    <col min="13" max="13" width="9.140625" customWidth="1"/>
  </cols>
  <sheetData>
    <row r="2" spans="1:14" ht="18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4" ht="18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6" spans="1:14" ht="40.5">
      <c r="A6" s="11"/>
      <c r="B6" s="11" t="s">
        <v>1</v>
      </c>
      <c r="C6" s="11" t="s">
        <v>2</v>
      </c>
      <c r="D6" s="11" t="s">
        <v>3</v>
      </c>
      <c r="E6" s="11" t="s">
        <v>4</v>
      </c>
      <c r="F6" s="11" t="s">
        <v>4</v>
      </c>
      <c r="G6" s="11" t="s">
        <v>5</v>
      </c>
      <c r="H6" s="11" t="s">
        <v>6</v>
      </c>
      <c r="I6" s="11" t="s">
        <v>48</v>
      </c>
      <c r="J6" s="12" t="s">
        <v>49</v>
      </c>
      <c r="K6" s="12" t="s">
        <v>50</v>
      </c>
      <c r="L6" s="17" t="s">
        <v>54</v>
      </c>
    </row>
    <row r="7" spans="1:14" ht="20.25">
      <c r="A7" s="11" t="s">
        <v>0</v>
      </c>
      <c r="B7" s="11">
        <v>9877000</v>
      </c>
      <c r="C7" s="11">
        <v>58000</v>
      </c>
      <c r="D7" s="11">
        <v>525000</v>
      </c>
      <c r="E7" s="11">
        <v>445000</v>
      </c>
      <c r="F7" s="11">
        <v>730000</v>
      </c>
      <c r="G7" s="11">
        <v>430000</v>
      </c>
      <c r="H7" s="11">
        <v>42000</v>
      </c>
      <c r="I7" s="11">
        <v>25863.599999999999</v>
      </c>
      <c r="J7" s="11">
        <v>16950.099999999999</v>
      </c>
      <c r="K7" s="13">
        <f>J7/I7*100</f>
        <v>65.536506905457856</v>
      </c>
      <c r="L7" s="13">
        <v>513.20000000000005</v>
      </c>
      <c r="M7" s="10"/>
      <c r="N7" s="10"/>
    </row>
    <row r="8" spans="1:14" ht="20.25">
      <c r="A8" s="11" t="s">
        <v>11</v>
      </c>
      <c r="B8" s="11">
        <v>338000</v>
      </c>
      <c r="C8" s="11">
        <v>4000</v>
      </c>
      <c r="D8" s="11">
        <v>38000</v>
      </c>
      <c r="E8" s="11">
        <v>45000</v>
      </c>
      <c r="F8" s="11">
        <v>53000</v>
      </c>
      <c r="G8" s="11">
        <v>1534000</v>
      </c>
      <c r="H8" s="11"/>
      <c r="I8" s="11">
        <v>2981.1</v>
      </c>
      <c r="J8" s="11">
        <v>1466.2</v>
      </c>
      <c r="K8" s="13">
        <f t="shared" ref="K8:K19" si="0">J8/I8*100</f>
        <v>49.183187414041804</v>
      </c>
      <c r="L8" s="13">
        <v>1942</v>
      </c>
      <c r="M8" s="10"/>
      <c r="N8" s="10"/>
    </row>
    <row r="9" spans="1:14" ht="20.25">
      <c r="A9" s="11" t="s">
        <v>12</v>
      </c>
      <c r="B9" s="11">
        <v>328000</v>
      </c>
      <c r="C9" s="11">
        <v>36000</v>
      </c>
      <c r="D9" s="11">
        <v>56000</v>
      </c>
      <c r="E9" s="11">
        <v>78000</v>
      </c>
      <c r="F9" s="11">
        <v>12000</v>
      </c>
      <c r="G9" s="11">
        <v>1797000</v>
      </c>
      <c r="H9" s="11"/>
      <c r="I9" s="11">
        <v>4121.3999999999996</v>
      </c>
      <c r="J9" s="11">
        <v>2649.1</v>
      </c>
      <c r="K9" s="13">
        <f t="shared" si="0"/>
        <v>64.276702091522296</v>
      </c>
      <c r="L9" s="13">
        <v>1080</v>
      </c>
      <c r="M9" s="10"/>
      <c r="N9" s="10"/>
    </row>
    <row r="10" spans="1:14" ht="20.25">
      <c r="A10" s="11" t="s">
        <v>53</v>
      </c>
      <c r="B10" s="11">
        <v>32000</v>
      </c>
      <c r="C10" s="11"/>
      <c r="D10" s="11">
        <v>12000</v>
      </c>
      <c r="E10" s="11">
        <v>12000</v>
      </c>
      <c r="F10" s="11">
        <v>5000</v>
      </c>
      <c r="G10" s="11">
        <v>602100</v>
      </c>
      <c r="H10" s="11"/>
      <c r="I10" s="11">
        <v>1514.6</v>
      </c>
      <c r="J10" s="11">
        <v>616.9</v>
      </c>
      <c r="K10" s="13">
        <f t="shared" si="0"/>
        <v>40.730225802192003</v>
      </c>
      <c r="L10" s="13">
        <v>891.4</v>
      </c>
      <c r="M10" s="10"/>
      <c r="N10" s="10"/>
    </row>
    <row r="11" spans="1:14" ht="20.25">
      <c r="A11" s="11" t="s">
        <v>14</v>
      </c>
      <c r="B11" s="11">
        <v>115000</v>
      </c>
      <c r="C11" s="11"/>
      <c r="D11" s="11">
        <v>23000</v>
      </c>
      <c r="E11" s="11">
        <v>34000</v>
      </c>
      <c r="F11" s="11">
        <v>14000</v>
      </c>
      <c r="G11" s="11">
        <v>1625700</v>
      </c>
      <c r="H11" s="11"/>
      <c r="I11" s="11">
        <v>2608.4</v>
      </c>
      <c r="J11" s="11">
        <v>1850.7</v>
      </c>
      <c r="K11" s="13">
        <f t="shared" si="0"/>
        <v>70.95154117466646</v>
      </c>
      <c r="L11" s="13">
        <v>1717.4</v>
      </c>
      <c r="M11" s="10"/>
      <c r="N11" s="10"/>
    </row>
    <row r="12" spans="1:14" ht="20.25">
      <c r="A12" s="11" t="s">
        <v>15</v>
      </c>
      <c r="B12" s="11">
        <v>277000</v>
      </c>
      <c r="C12" s="11"/>
      <c r="D12" s="11">
        <v>41000</v>
      </c>
      <c r="E12" s="11">
        <v>59000</v>
      </c>
      <c r="F12" s="11">
        <v>24000</v>
      </c>
      <c r="G12" s="11">
        <v>1367200</v>
      </c>
      <c r="H12" s="11"/>
      <c r="I12" s="11">
        <v>3458.9</v>
      </c>
      <c r="J12" s="11">
        <v>2072.5</v>
      </c>
      <c r="K12" s="13">
        <f t="shared" si="0"/>
        <v>59.917892971754029</v>
      </c>
      <c r="L12" s="13">
        <v>2045.4</v>
      </c>
      <c r="M12" s="10"/>
      <c r="N12" s="10"/>
    </row>
    <row r="13" spans="1:14" ht="20.25">
      <c r="A13" s="11" t="s">
        <v>21</v>
      </c>
      <c r="B13" s="11"/>
      <c r="C13" s="11"/>
      <c r="D13" s="11"/>
      <c r="E13" s="11"/>
      <c r="F13" s="11"/>
      <c r="G13" s="11"/>
      <c r="H13" s="11"/>
      <c r="I13" s="11">
        <v>1990.1</v>
      </c>
      <c r="J13" s="11">
        <v>948.1</v>
      </c>
      <c r="K13" s="13">
        <f t="shared" si="0"/>
        <v>47.640822069242752</v>
      </c>
      <c r="L13" s="13">
        <v>582.6</v>
      </c>
      <c r="M13" s="10"/>
      <c r="N13" s="10"/>
    </row>
    <row r="14" spans="1:14" ht="20.25">
      <c r="A14" s="11" t="s">
        <v>16</v>
      </c>
      <c r="B14" s="11">
        <v>72000</v>
      </c>
      <c r="C14" s="11"/>
      <c r="D14" s="11">
        <v>23000</v>
      </c>
      <c r="E14" s="11">
        <v>26000</v>
      </c>
      <c r="F14" s="11">
        <v>4000</v>
      </c>
      <c r="G14" s="11">
        <v>985500</v>
      </c>
      <c r="H14" s="11"/>
      <c r="I14" s="11">
        <v>2392.5</v>
      </c>
      <c r="J14" s="11">
        <v>1520.4</v>
      </c>
      <c r="K14" s="13">
        <f t="shared" si="0"/>
        <v>63.548589341692796</v>
      </c>
      <c r="L14" s="13">
        <v>1136.2</v>
      </c>
      <c r="M14" s="10"/>
      <c r="N14" s="10"/>
    </row>
    <row r="15" spans="1:14" ht="20.25">
      <c r="A15" s="11" t="s">
        <v>17</v>
      </c>
      <c r="B15" s="11">
        <v>580000</v>
      </c>
      <c r="C15" s="11">
        <v>26000</v>
      </c>
      <c r="D15" s="11">
        <v>56000</v>
      </c>
      <c r="E15" s="11">
        <v>98000</v>
      </c>
      <c r="F15" s="11">
        <v>41000</v>
      </c>
      <c r="G15" s="11">
        <v>2741400</v>
      </c>
      <c r="H15" s="11"/>
      <c r="I15" s="11">
        <v>5704.7</v>
      </c>
      <c r="J15" s="11">
        <v>3606.9</v>
      </c>
      <c r="K15" s="13">
        <f t="shared" si="0"/>
        <v>63.226812978771896</v>
      </c>
      <c r="L15" s="13">
        <v>3428</v>
      </c>
      <c r="M15" s="10"/>
      <c r="N15" s="10"/>
    </row>
    <row r="16" spans="1:14" ht="20.25">
      <c r="A16" s="11" t="s">
        <v>18</v>
      </c>
      <c r="B16" s="11">
        <v>282000</v>
      </c>
      <c r="C16" s="11">
        <v>17000</v>
      </c>
      <c r="D16" s="11">
        <v>48000</v>
      </c>
      <c r="E16" s="11">
        <v>79000</v>
      </c>
      <c r="F16" s="11">
        <v>91000</v>
      </c>
      <c r="G16" s="11">
        <v>1707900</v>
      </c>
      <c r="H16" s="11"/>
      <c r="I16" s="11">
        <v>3385.5</v>
      </c>
      <c r="J16" s="11">
        <v>2412.3000000000002</v>
      </c>
      <c r="K16" s="13">
        <f t="shared" si="0"/>
        <v>71.253876827647318</v>
      </c>
      <c r="L16" s="13">
        <v>1113</v>
      </c>
      <c r="M16" s="10"/>
      <c r="N16" s="10"/>
    </row>
    <row r="17" spans="1:14" ht="20.25">
      <c r="A17" s="11" t="s">
        <v>20</v>
      </c>
      <c r="B17" s="11">
        <v>320000</v>
      </c>
      <c r="C17" s="11">
        <v>24000</v>
      </c>
      <c r="D17" s="11">
        <v>22000</v>
      </c>
      <c r="E17" s="11">
        <v>32000</v>
      </c>
      <c r="F17" s="11">
        <v>22000</v>
      </c>
      <c r="G17" s="11">
        <v>731700</v>
      </c>
      <c r="H17" s="11"/>
      <c r="I17" s="11">
        <v>2578.3000000000002</v>
      </c>
      <c r="J17" s="11">
        <v>1638.1</v>
      </c>
      <c r="K17" s="13">
        <f t="shared" si="0"/>
        <v>63.534111623938252</v>
      </c>
      <c r="L17" s="13">
        <v>450</v>
      </c>
      <c r="M17" s="10"/>
      <c r="N17" s="10"/>
    </row>
    <row r="18" spans="1:14" ht="20.25">
      <c r="A18" s="11" t="s">
        <v>19</v>
      </c>
      <c r="B18" s="11">
        <v>65000</v>
      </c>
      <c r="C18" s="11"/>
      <c r="D18" s="11">
        <v>10000</v>
      </c>
      <c r="E18" s="11">
        <v>14000</v>
      </c>
      <c r="F18" s="11">
        <v>4000</v>
      </c>
      <c r="G18" s="11">
        <v>440000</v>
      </c>
      <c r="H18" s="11"/>
      <c r="I18" s="11">
        <v>3223.6</v>
      </c>
      <c r="J18" s="11">
        <v>2006.2</v>
      </c>
      <c r="K18" s="13">
        <f t="shared" si="0"/>
        <v>62.234768581709886</v>
      </c>
      <c r="L18" s="13">
        <v>553.6</v>
      </c>
      <c r="M18" s="10"/>
      <c r="N18" s="10"/>
    </row>
    <row r="19" spans="1:14" ht="20.25">
      <c r="A19" s="11" t="s">
        <v>7</v>
      </c>
      <c r="B19" s="11" t="e">
        <f>B7+B8+B9+B10+B11+B12+B14+B15+B16+#REF!+B17+#REF!</f>
        <v>#REF!</v>
      </c>
      <c r="C19" s="11" t="e">
        <f>C7+C8+C9+C10+C11+C12+C14+C15+C16+#REF!+C17+#REF!</f>
        <v>#REF!</v>
      </c>
      <c r="D19" s="11" t="e">
        <f>D7+D8+D9+D10+D11+D12+D14+D15+D16+#REF!+D17+#REF!</f>
        <v>#REF!</v>
      </c>
      <c r="E19" s="11" t="e">
        <f>E7+E8+E9+E10+E11+E12+E14+E15+E16+#REF!+E17+#REF!</f>
        <v>#REF!</v>
      </c>
      <c r="F19" s="11" t="e">
        <f>F7+F8+F9+F10+F11+F12+F14+F15+F16+#REF!+F17+#REF!</f>
        <v>#REF!</v>
      </c>
      <c r="G19" s="11" t="e">
        <f>G7+G8+G9+G10+G11+G12+G14+G15+G16+#REF!+G17+#REF!</f>
        <v>#REF!</v>
      </c>
      <c r="H19" s="11" t="e">
        <f>H7+H8+H9+H10+H11+H12+H14+H15+H16+#REF!+H17+#REF!</f>
        <v>#REF!</v>
      </c>
      <c r="I19" s="14">
        <f>SUM(I7:I18)</f>
        <v>59822.7</v>
      </c>
      <c r="J19" s="14">
        <f>SUM(J7:J18)</f>
        <v>37737.5</v>
      </c>
      <c r="K19" s="15">
        <f t="shared" si="0"/>
        <v>63.082241356541914</v>
      </c>
      <c r="L19" s="18">
        <f>SUM(L7:L18)</f>
        <v>15452.800000000001</v>
      </c>
      <c r="M19" s="10"/>
      <c r="N19" s="10"/>
    </row>
    <row r="20" spans="1:14" ht="2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"/>
      <c r="N20" s="10"/>
    </row>
    <row r="21" spans="1:14" ht="2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</sheetData>
  <mergeCells count="2">
    <mergeCell ref="A2:K2"/>
    <mergeCell ref="A3:K3"/>
  </mergeCells>
  <pageMargins left="0.9055118110236221" right="0.31496062992125984" top="0.74803149606299213" bottom="0.74803149606299213" header="0.31496062992125984" footer="0.31496062992125984"/>
  <pageSetup paperSize="9" scale="8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3:O24"/>
  <sheetViews>
    <sheetView workbookViewId="0">
      <selection activeCell="J8" sqref="J8"/>
    </sheetView>
  </sheetViews>
  <sheetFormatPr defaultRowHeight="12.75"/>
  <cols>
    <col min="1" max="1" width="14.42578125" customWidth="1"/>
    <col min="2" max="2" width="12.140625" customWidth="1"/>
    <col min="5" max="5" width="11.5703125" customWidth="1"/>
    <col min="6" max="6" width="11.42578125" customWidth="1"/>
    <col min="8" max="8" width="11.85546875" customWidth="1"/>
  </cols>
  <sheetData>
    <row r="3" spans="1:15">
      <c r="B3" s="6" t="s">
        <v>23</v>
      </c>
      <c r="C3" s="6"/>
      <c r="D3" s="6"/>
      <c r="E3" s="6"/>
    </row>
    <row r="6" spans="1:15">
      <c r="A6" s="1"/>
      <c r="B6" s="1" t="s">
        <v>1</v>
      </c>
      <c r="C6" s="1" t="s">
        <v>2</v>
      </c>
      <c r="D6" s="1" t="s">
        <v>3</v>
      </c>
      <c r="E6" s="1" t="s">
        <v>4</v>
      </c>
      <c r="F6" s="1" t="s">
        <v>4</v>
      </c>
      <c r="G6" s="1" t="s">
        <v>5</v>
      </c>
      <c r="H6" s="1" t="s">
        <v>6</v>
      </c>
      <c r="I6" s="4" t="s">
        <v>7</v>
      </c>
      <c r="J6" s="2" t="s">
        <v>8</v>
      </c>
      <c r="K6" s="2" t="s">
        <v>9</v>
      </c>
      <c r="L6" s="1" t="s">
        <v>10</v>
      </c>
      <c r="M6" s="2" t="s">
        <v>22</v>
      </c>
      <c r="N6" s="5" t="s">
        <v>24</v>
      </c>
    </row>
    <row r="7" spans="1:15">
      <c r="A7" s="1" t="s">
        <v>0</v>
      </c>
      <c r="B7" s="1">
        <v>9877000</v>
      </c>
      <c r="C7" s="1">
        <v>58000</v>
      </c>
      <c r="D7" s="1">
        <v>525000</v>
      </c>
      <c r="E7" s="1">
        <v>445000</v>
      </c>
      <c r="F7" s="1">
        <v>730000</v>
      </c>
      <c r="G7" s="1">
        <v>430000</v>
      </c>
      <c r="H7" s="1">
        <v>42000</v>
      </c>
      <c r="I7" s="4">
        <f>B7+C7+D7+E7+F7+G7+H7</f>
        <v>12107000</v>
      </c>
      <c r="J7" s="1">
        <v>10304800</v>
      </c>
      <c r="K7" s="1">
        <v>1082300</v>
      </c>
      <c r="L7" s="1">
        <f>I7+J7+K7</f>
        <v>23494100</v>
      </c>
      <c r="M7" s="1"/>
      <c r="N7" s="4">
        <f>L7+M7</f>
        <v>23494100</v>
      </c>
    </row>
    <row r="8" spans="1:15" ht="15">
      <c r="A8" s="1" t="s">
        <v>11</v>
      </c>
      <c r="B8" s="1">
        <v>338000</v>
      </c>
      <c r="C8" s="1">
        <v>4000</v>
      </c>
      <c r="D8" s="1">
        <v>38000</v>
      </c>
      <c r="E8" s="1">
        <v>45000</v>
      </c>
      <c r="F8" s="1">
        <v>53000</v>
      </c>
      <c r="G8" s="1">
        <v>1534000</v>
      </c>
      <c r="H8" s="1"/>
      <c r="I8" s="4">
        <f t="shared" ref="I8:I19" si="0">B8+C8+D8+E8+F8+G8+H8</f>
        <v>2012000</v>
      </c>
      <c r="J8" s="1">
        <v>594900</v>
      </c>
      <c r="K8" s="1">
        <v>130100</v>
      </c>
      <c r="L8" s="1">
        <f t="shared" ref="L8:L19" si="1">I8+J8+K8</f>
        <v>2737000</v>
      </c>
      <c r="M8" s="1">
        <v>81200</v>
      </c>
      <c r="N8" s="4">
        <f t="shared" ref="N8:N20" si="2">L8+M8</f>
        <v>2818200</v>
      </c>
      <c r="O8" s="3"/>
    </row>
    <row r="9" spans="1:15">
      <c r="A9" s="1" t="s">
        <v>12</v>
      </c>
      <c r="B9" s="1">
        <v>328000</v>
      </c>
      <c r="C9" s="1">
        <v>36000</v>
      </c>
      <c r="D9" s="1">
        <v>56000</v>
      </c>
      <c r="E9" s="1">
        <v>78000</v>
      </c>
      <c r="F9" s="1">
        <v>12000</v>
      </c>
      <c r="G9" s="1">
        <v>1797000</v>
      </c>
      <c r="H9" s="1"/>
      <c r="I9" s="4">
        <f t="shared" si="0"/>
        <v>2307000</v>
      </c>
      <c r="J9" s="1">
        <v>1063000</v>
      </c>
      <c r="K9" s="1">
        <v>236000</v>
      </c>
      <c r="L9" s="1">
        <f t="shared" si="1"/>
        <v>3606000</v>
      </c>
      <c r="M9" s="1">
        <v>162400</v>
      </c>
      <c r="N9" s="4">
        <f t="shared" si="2"/>
        <v>3768400</v>
      </c>
    </row>
    <row r="10" spans="1:15">
      <c r="A10" s="1" t="s">
        <v>13</v>
      </c>
      <c r="B10" s="1">
        <v>32000</v>
      </c>
      <c r="C10" s="1"/>
      <c r="D10" s="1">
        <v>12000</v>
      </c>
      <c r="E10" s="1">
        <v>12000</v>
      </c>
      <c r="F10" s="1">
        <v>5000</v>
      </c>
      <c r="G10" s="1">
        <v>602100</v>
      </c>
      <c r="H10" s="1"/>
      <c r="I10" s="4">
        <f t="shared" si="0"/>
        <v>663100</v>
      </c>
      <c r="J10" s="1">
        <v>751200</v>
      </c>
      <c r="K10" s="1">
        <v>40700</v>
      </c>
      <c r="L10" s="1">
        <f t="shared" si="1"/>
        <v>1455000</v>
      </c>
      <c r="M10" s="1">
        <v>32500</v>
      </c>
      <c r="N10" s="4">
        <f t="shared" si="2"/>
        <v>1487500</v>
      </c>
    </row>
    <row r="11" spans="1:15">
      <c r="A11" s="1" t="s">
        <v>14</v>
      </c>
      <c r="B11" s="1">
        <v>115000</v>
      </c>
      <c r="C11" s="1"/>
      <c r="D11" s="1">
        <v>23000</v>
      </c>
      <c r="E11" s="1">
        <v>34000</v>
      </c>
      <c r="F11" s="1">
        <v>14000</v>
      </c>
      <c r="G11" s="1">
        <v>1625700</v>
      </c>
      <c r="H11" s="1"/>
      <c r="I11" s="4">
        <f t="shared" si="0"/>
        <v>1811700</v>
      </c>
      <c r="J11" s="1">
        <v>263900</v>
      </c>
      <c r="K11" s="1">
        <v>97600</v>
      </c>
      <c r="L11" s="1">
        <f t="shared" si="1"/>
        <v>2173200</v>
      </c>
      <c r="M11" s="1">
        <v>81200</v>
      </c>
      <c r="N11" s="4">
        <f t="shared" si="2"/>
        <v>2254400</v>
      </c>
    </row>
    <row r="12" spans="1:15">
      <c r="A12" s="1" t="s">
        <v>15</v>
      </c>
      <c r="B12" s="1">
        <v>277000</v>
      </c>
      <c r="C12" s="1"/>
      <c r="D12" s="1">
        <v>41000</v>
      </c>
      <c r="E12" s="1">
        <v>59000</v>
      </c>
      <c r="F12" s="1">
        <v>24000</v>
      </c>
      <c r="G12" s="1">
        <v>1367200</v>
      </c>
      <c r="H12" s="1"/>
      <c r="I12" s="4">
        <f t="shared" si="0"/>
        <v>1768200</v>
      </c>
      <c r="J12" s="1">
        <v>909800</v>
      </c>
      <c r="K12" s="1">
        <v>217000</v>
      </c>
      <c r="L12" s="1">
        <f t="shared" si="1"/>
        <v>2895000</v>
      </c>
      <c r="M12" s="1">
        <v>162400</v>
      </c>
      <c r="N12" s="4">
        <f t="shared" si="2"/>
        <v>3057400</v>
      </c>
    </row>
    <row r="13" spans="1:15">
      <c r="A13" s="1" t="s">
        <v>16</v>
      </c>
      <c r="B13" s="1">
        <v>72000</v>
      </c>
      <c r="C13" s="1"/>
      <c r="D13" s="1">
        <v>23000</v>
      </c>
      <c r="E13" s="1">
        <v>26000</v>
      </c>
      <c r="F13" s="1">
        <v>4000</v>
      </c>
      <c r="G13" s="1">
        <v>985500</v>
      </c>
      <c r="H13" s="1"/>
      <c r="I13" s="4">
        <f t="shared" si="0"/>
        <v>1110500</v>
      </c>
      <c r="J13" s="1">
        <v>1066900</v>
      </c>
      <c r="K13" s="1">
        <v>51600</v>
      </c>
      <c r="L13" s="1">
        <f t="shared" si="1"/>
        <v>2229000</v>
      </c>
      <c r="M13" s="1">
        <v>32500</v>
      </c>
      <c r="N13" s="4">
        <f t="shared" si="2"/>
        <v>2261500</v>
      </c>
    </row>
    <row r="14" spans="1:15">
      <c r="A14" s="1" t="s">
        <v>17</v>
      </c>
      <c r="B14" s="1">
        <v>580000</v>
      </c>
      <c r="C14" s="1">
        <v>26000</v>
      </c>
      <c r="D14" s="1">
        <v>56000</v>
      </c>
      <c r="E14" s="1">
        <v>98000</v>
      </c>
      <c r="F14" s="1">
        <v>41000</v>
      </c>
      <c r="G14" s="1">
        <v>2741400</v>
      </c>
      <c r="H14" s="1"/>
      <c r="I14" s="4">
        <f t="shared" si="0"/>
        <v>3542400</v>
      </c>
      <c r="J14" s="1">
        <v>48000</v>
      </c>
      <c r="K14" s="1">
        <v>211200</v>
      </c>
      <c r="L14" s="1">
        <f t="shared" si="1"/>
        <v>3801600</v>
      </c>
      <c r="M14" s="1">
        <v>162400</v>
      </c>
      <c r="N14" s="4">
        <f t="shared" si="2"/>
        <v>3964000</v>
      </c>
    </row>
    <row r="15" spans="1:15">
      <c r="A15" s="1" t="s">
        <v>18</v>
      </c>
      <c r="B15" s="1">
        <v>282000</v>
      </c>
      <c r="C15" s="1">
        <v>17000</v>
      </c>
      <c r="D15" s="1">
        <v>48000</v>
      </c>
      <c r="E15" s="1">
        <v>79000</v>
      </c>
      <c r="F15" s="1">
        <v>91000</v>
      </c>
      <c r="G15" s="1">
        <v>1707900</v>
      </c>
      <c r="H15" s="1"/>
      <c r="I15" s="4">
        <f t="shared" si="0"/>
        <v>2224900</v>
      </c>
      <c r="J15" s="1">
        <v>445000</v>
      </c>
      <c r="K15" s="1">
        <v>172800</v>
      </c>
      <c r="L15" s="1">
        <f t="shared" si="1"/>
        <v>2842700</v>
      </c>
      <c r="M15" s="1">
        <v>162400</v>
      </c>
      <c r="N15" s="4">
        <f t="shared" si="2"/>
        <v>3005100</v>
      </c>
    </row>
    <row r="16" spans="1:15">
      <c r="A16" s="1" t="s">
        <v>19</v>
      </c>
      <c r="B16" s="1">
        <v>65000</v>
      </c>
      <c r="C16" s="1"/>
      <c r="D16" s="1">
        <v>10000</v>
      </c>
      <c r="E16" s="1">
        <v>14000</v>
      </c>
      <c r="F16" s="1">
        <v>4000</v>
      </c>
      <c r="G16" s="1">
        <v>440000</v>
      </c>
      <c r="H16" s="1"/>
      <c r="I16" s="4">
        <f t="shared" si="0"/>
        <v>533000</v>
      </c>
      <c r="J16" s="1">
        <v>791900</v>
      </c>
      <c r="K16" s="1">
        <v>40600</v>
      </c>
      <c r="L16" s="1">
        <f t="shared" si="1"/>
        <v>1365500</v>
      </c>
      <c r="M16" s="1">
        <v>32500</v>
      </c>
      <c r="N16" s="4">
        <f t="shared" si="2"/>
        <v>1398000</v>
      </c>
    </row>
    <row r="17" spans="1:14">
      <c r="A17" s="1" t="s">
        <v>20</v>
      </c>
      <c r="B17" s="1">
        <v>320000</v>
      </c>
      <c r="C17" s="1">
        <v>24000</v>
      </c>
      <c r="D17" s="1">
        <v>22000</v>
      </c>
      <c r="E17" s="1">
        <v>32000</v>
      </c>
      <c r="F17" s="1">
        <v>22000</v>
      </c>
      <c r="G17" s="1">
        <v>731700</v>
      </c>
      <c r="H17" s="1"/>
      <c r="I17" s="4">
        <f t="shared" si="0"/>
        <v>1151700</v>
      </c>
      <c r="J17" s="1">
        <v>1259500</v>
      </c>
      <c r="K17" s="1">
        <v>90900</v>
      </c>
      <c r="L17" s="1">
        <f t="shared" si="1"/>
        <v>2502100</v>
      </c>
      <c r="M17" s="1">
        <v>81200</v>
      </c>
      <c r="N17" s="4">
        <f t="shared" si="2"/>
        <v>2583300</v>
      </c>
    </row>
    <row r="18" spans="1:14">
      <c r="A18" s="1" t="s">
        <v>21</v>
      </c>
      <c r="B18" s="1">
        <v>84000</v>
      </c>
      <c r="C18" s="1"/>
      <c r="D18" s="1">
        <v>19000</v>
      </c>
      <c r="E18" s="1">
        <v>21000</v>
      </c>
      <c r="F18" s="1">
        <v>2000</v>
      </c>
      <c r="G18" s="1">
        <v>505500</v>
      </c>
      <c r="H18" s="1"/>
      <c r="I18" s="4">
        <f t="shared" si="0"/>
        <v>631500</v>
      </c>
      <c r="J18" s="1">
        <v>1058100</v>
      </c>
      <c r="K18" s="1">
        <v>54900</v>
      </c>
      <c r="L18" s="1">
        <f t="shared" si="1"/>
        <v>1744500</v>
      </c>
      <c r="M18" s="1">
        <v>32500</v>
      </c>
      <c r="N18" s="4">
        <f t="shared" si="2"/>
        <v>1777000</v>
      </c>
    </row>
    <row r="19" spans="1:14">
      <c r="A19" s="1"/>
      <c r="B19" s="1"/>
      <c r="C19" s="1"/>
      <c r="D19" s="1"/>
      <c r="E19" s="1"/>
      <c r="F19" s="1"/>
      <c r="G19" s="1"/>
      <c r="H19" s="1"/>
      <c r="I19" s="4">
        <f t="shared" si="0"/>
        <v>0</v>
      </c>
      <c r="J19" s="1"/>
      <c r="K19" s="1"/>
      <c r="L19" s="1">
        <f t="shared" si="1"/>
        <v>0</v>
      </c>
      <c r="M19" s="1"/>
      <c r="N19" s="4">
        <f t="shared" si="2"/>
        <v>0</v>
      </c>
    </row>
    <row r="20" spans="1:14">
      <c r="A20" s="1" t="s">
        <v>7</v>
      </c>
      <c r="B20" s="1">
        <f>B7+B8+B9+B10+B11+B12+B13+B14+B15+B16+B17+B18</f>
        <v>12370000</v>
      </c>
      <c r="C20" s="1">
        <f t="shared" ref="C20:M20" si="3">C7+C8+C9+C10+C11+C12+C13+C14+C15+C16+C17+C18</f>
        <v>165000</v>
      </c>
      <c r="D20" s="1">
        <f t="shared" si="3"/>
        <v>873000</v>
      </c>
      <c r="E20" s="1">
        <f t="shared" si="3"/>
        <v>943000</v>
      </c>
      <c r="F20" s="1">
        <f t="shared" si="3"/>
        <v>1002000</v>
      </c>
      <c r="G20" s="1">
        <f>G7+G8+G9+G10+G11+G12+G13+G14+G15+G16+G17+G18</f>
        <v>14468000</v>
      </c>
      <c r="H20" s="1">
        <f t="shared" si="3"/>
        <v>42000</v>
      </c>
      <c r="I20" s="4">
        <f t="shared" si="3"/>
        <v>29863000</v>
      </c>
      <c r="J20" s="1">
        <f t="shared" si="3"/>
        <v>18557000</v>
      </c>
      <c r="K20" s="1">
        <f t="shared" si="3"/>
        <v>2425700</v>
      </c>
      <c r="L20" s="1">
        <f t="shared" si="3"/>
        <v>50845700</v>
      </c>
      <c r="M20" s="1">
        <f t="shared" si="3"/>
        <v>1023200</v>
      </c>
      <c r="N20" s="4">
        <f t="shared" si="2"/>
        <v>51868900</v>
      </c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pageMargins left="0.31496062992125984" right="0.31496062992125984" top="0.74803149606299213" bottom="0.74803149606299213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"/>
  <sheetViews>
    <sheetView topLeftCell="C1" workbookViewId="0">
      <selection activeCell="M37" sqref="M37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3:Q24"/>
  <sheetViews>
    <sheetView zoomScaleNormal="100" workbookViewId="0">
      <selection activeCell="Q7" sqref="Q7:Q20"/>
    </sheetView>
  </sheetViews>
  <sheetFormatPr defaultRowHeight="12.75"/>
  <cols>
    <col min="1" max="1" width="14.140625" customWidth="1"/>
    <col min="2" max="2" width="0.5703125" hidden="1" customWidth="1"/>
    <col min="3" max="4" width="9.140625" hidden="1" customWidth="1"/>
    <col min="5" max="5" width="11.5703125" hidden="1" customWidth="1"/>
    <col min="6" max="6" width="11.42578125" hidden="1" customWidth="1"/>
    <col min="7" max="7" width="9.140625" hidden="1" customWidth="1"/>
    <col min="8" max="8" width="11.85546875" hidden="1" customWidth="1"/>
    <col min="9" max="16" width="9.140625" customWidth="1"/>
  </cols>
  <sheetData>
    <row r="3" spans="1:17">
      <c r="B3" s="6" t="s">
        <v>23</v>
      </c>
      <c r="C3" s="6"/>
      <c r="D3" s="6"/>
      <c r="E3" s="6"/>
    </row>
    <row r="6" spans="1:17">
      <c r="A6" s="1"/>
      <c r="B6" s="1" t="s">
        <v>1</v>
      </c>
      <c r="C6" s="1" t="s">
        <v>2</v>
      </c>
      <c r="D6" s="1" t="s">
        <v>3</v>
      </c>
      <c r="E6" s="1" t="s">
        <v>4</v>
      </c>
      <c r="F6" s="1" t="s">
        <v>4</v>
      </c>
      <c r="G6" s="1" t="s">
        <v>5</v>
      </c>
      <c r="H6" s="1" t="s">
        <v>6</v>
      </c>
      <c r="I6" s="4" t="s">
        <v>7</v>
      </c>
      <c r="J6" s="2" t="s">
        <v>8</v>
      </c>
      <c r="K6" s="2" t="s">
        <v>9</v>
      </c>
      <c r="L6" s="1" t="s">
        <v>10</v>
      </c>
      <c r="M6" s="2" t="s">
        <v>22</v>
      </c>
      <c r="N6" s="5" t="s">
        <v>24</v>
      </c>
    </row>
    <row r="7" spans="1:17">
      <c r="A7" s="1" t="s">
        <v>0</v>
      </c>
      <c r="B7" s="1">
        <v>9877000</v>
      </c>
      <c r="C7" s="1">
        <v>58000</v>
      </c>
      <c r="D7" s="1">
        <v>525000</v>
      </c>
      <c r="E7" s="1">
        <v>445000</v>
      </c>
      <c r="F7" s="1">
        <v>730000</v>
      </c>
      <c r="G7" s="1">
        <v>430000</v>
      </c>
      <c r="H7" s="1">
        <v>42000</v>
      </c>
      <c r="I7" s="4">
        <f>B7+C7+D7+E7+F7+G7+H7</f>
        <v>12107000</v>
      </c>
      <c r="J7" s="1">
        <v>10304800</v>
      </c>
      <c r="K7" s="1">
        <v>1082300</v>
      </c>
      <c r="L7" s="1">
        <f>I7+J7+K7</f>
        <v>23494100</v>
      </c>
      <c r="M7" s="1"/>
      <c r="N7" s="4">
        <f>L7+M7</f>
        <v>23494100</v>
      </c>
      <c r="O7">
        <f>J7+K7</f>
        <v>11387100</v>
      </c>
      <c r="P7" s="10">
        <f>I7/O7*100</f>
        <v>106.32206619771496</v>
      </c>
      <c r="Q7" s="10">
        <f>O7/I7*100</f>
        <v>94.053853142809942</v>
      </c>
    </row>
    <row r="8" spans="1:17">
      <c r="A8" s="1" t="s">
        <v>11</v>
      </c>
      <c r="B8" s="1">
        <v>338000</v>
      </c>
      <c r="C8" s="1">
        <v>4000</v>
      </c>
      <c r="D8" s="1">
        <v>38000</v>
      </c>
      <c r="E8" s="1">
        <v>45000</v>
      </c>
      <c r="F8" s="1">
        <v>53000</v>
      </c>
      <c r="G8" s="1">
        <v>1534000</v>
      </c>
      <c r="H8" s="1"/>
      <c r="I8" s="4">
        <f t="shared" ref="I8:I19" si="0">B8+C8+D8+E8+F8+G8+H8</f>
        <v>2012000</v>
      </c>
      <c r="J8" s="1">
        <v>594900</v>
      </c>
      <c r="K8" s="1">
        <v>130100</v>
      </c>
      <c r="L8" s="1">
        <f t="shared" ref="L8:L19" si="1">I8+J8+K8</f>
        <v>2737000</v>
      </c>
      <c r="M8" s="1">
        <v>81200</v>
      </c>
      <c r="N8" s="4">
        <f t="shared" ref="N8:N20" si="2">L8+M8</f>
        <v>2818200</v>
      </c>
      <c r="O8">
        <f t="shared" ref="O8:O20" si="3">J8+K8</f>
        <v>725000</v>
      </c>
      <c r="P8" s="10">
        <f t="shared" ref="P8:P20" si="4">I8/O8*100</f>
        <v>277.51724137931035</v>
      </c>
      <c r="Q8" s="10">
        <f t="shared" ref="Q8:Q20" si="5">O8/I8*100</f>
        <v>36.033797216699803</v>
      </c>
    </row>
    <row r="9" spans="1:17">
      <c r="A9" s="1" t="s">
        <v>12</v>
      </c>
      <c r="B9" s="1">
        <v>328000</v>
      </c>
      <c r="C9" s="1">
        <v>36000</v>
      </c>
      <c r="D9" s="1">
        <v>56000</v>
      </c>
      <c r="E9" s="1">
        <v>78000</v>
      </c>
      <c r="F9" s="1">
        <v>12000</v>
      </c>
      <c r="G9" s="1">
        <v>1797000</v>
      </c>
      <c r="H9" s="1"/>
      <c r="I9" s="4">
        <f t="shared" si="0"/>
        <v>2307000</v>
      </c>
      <c r="J9" s="1">
        <v>1063000</v>
      </c>
      <c r="K9" s="1">
        <v>236000</v>
      </c>
      <c r="L9" s="1">
        <f t="shared" si="1"/>
        <v>3606000</v>
      </c>
      <c r="M9" s="1">
        <v>162400</v>
      </c>
      <c r="N9" s="4">
        <f t="shared" si="2"/>
        <v>3768400</v>
      </c>
      <c r="O9">
        <f t="shared" si="3"/>
        <v>1299000</v>
      </c>
      <c r="P9" s="10">
        <f t="shared" si="4"/>
        <v>177.59815242494227</v>
      </c>
      <c r="Q9" s="10">
        <f t="shared" si="5"/>
        <v>56.306892067620282</v>
      </c>
    </row>
    <row r="10" spans="1:17">
      <c r="A10" s="1" t="s">
        <v>13</v>
      </c>
      <c r="B10" s="1">
        <v>32000</v>
      </c>
      <c r="C10" s="1"/>
      <c r="D10" s="1">
        <v>12000</v>
      </c>
      <c r="E10" s="1">
        <v>12000</v>
      </c>
      <c r="F10" s="1">
        <v>5000</v>
      </c>
      <c r="G10" s="1">
        <v>602100</v>
      </c>
      <c r="H10" s="1"/>
      <c r="I10" s="4">
        <f t="shared" si="0"/>
        <v>663100</v>
      </c>
      <c r="J10" s="1">
        <v>751200</v>
      </c>
      <c r="K10" s="1">
        <v>40700</v>
      </c>
      <c r="L10" s="1">
        <f t="shared" si="1"/>
        <v>1455000</v>
      </c>
      <c r="M10" s="1">
        <v>32500</v>
      </c>
      <c r="N10" s="4">
        <f t="shared" si="2"/>
        <v>1487500</v>
      </c>
      <c r="O10">
        <f t="shared" si="3"/>
        <v>791900</v>
      </c>
      <c r="P10" s="10">
        <f t="shared" si="4"/>
        <v>83.735320116176283</v>
      </c>
      <c r="Q10" s="10">
        <f t="shared" si="5"/>
        <v>119.42391796109185</v>
      </c>
    </row>
    <row r="11" spans="1:17">
      <c r="A11" s="1" t="s">
        <v>14</v>
      </c>
      <c r="B11" s="1">
        <v>115000</v>
      </c>
      <c r="C11" s="1"/>
      <c r="D11" s="1">
        <v>23000</v>
      </c>
      <c r="E11" s="1">
        <v>34000</v>
      </c>
      <c r="F11" s="1">
        <v>14000</v>
      </c>
      <c r="G11" s="1">
        <v>1625700</v>
      </c>
      <c r="H11" s="1"/>
      <c r="I11" s="4">
        <f t="shared" si="0"/>
        <v>1811700</v>
      </c>
      <c r="J11" s="1">
        <v>263900</v>
      </c>
      <c r="K11" s="1">
        <v>97600</v>
      </c>
      <c r="L11" s="1">
        <f t="shared" si="1"/>
        <v>2173200</v>
      </c>
      <c r="M11" s="1">
        <v>81200</v>
      </c>
      <c r="N11" s="4">
        <f t="shared" si="2"/>
        <v>2254400</v>
      </c>
      <c r="O11">
        <f t="shared" si="3"/>
        <v>361500</v>
      </c>
      <c r="P11" s="10">
        <f t="shared" si="4"/>
        <v>501.16182572614105</v>
      </c>
      <c r="Q11" s="10">
        <f t="shared" si="5"/>
        <v>19.953634707733066</v>
      </c>
    </row>
    <row r="12" spans="1:17">
      <c r="A12" s="1" t="s">
        <v>15</v>
      </c>
      <c r="B12" s="1">
        <v>277000</v>
      </c>
      <c r="C12" s="1"/>
      <c r="D12" s="1">
        <v>41000</v>
      </c>
      <c r="E12" s="1">
        <v>59000</v>
      </c>
      <c r="F12" s="1">
        <v>24000</v>
      </c>
      <c r="G12" s="1">
        <v>1367200</v>
      </c>
      <c r="H12" s="1"/>
      <c r="I12" s="4">
        <f t="shared" si="0"/>
        <v>1768200</v>
      </c>
      <c r="J12" s="1">
        <v>909800</v>
      </c>
      <c r="K12" s="1">
        <v>217000</v>
      </c>
      <c r="L12" s="1">
        <f t="shared" si="1"/>
        <v>2895000</v>
      </c>
      <c r="M12" s="1">
        <v>162400</v>
      </c>
      <c r="N12" s="4">
        <f t="shared" si="2"/>
        <v>3057400</v>
      </c>
      <c r="O12">
        <f t="shared" si="3"/>
        <v>1126800</v>
      </c>
      <c r="P12" s="10">
        <f t="shared" si="4"/>
        <v>156.92225772097976</v>
      </c>
      <c r="Q12" s="10">
        <f t="shared" si="5"/>
        <v>63.725822870715987</v>
      </c>
    </row>
    <row r="13" spans="1:17">
      <c r="A13" s="1" t="s">
        <v>16</v>
      </c>
      <c r="B13" s="1">
        <v>72000</v>
      </c>
      <c r="C13" s="1"/>
      <c r="D13" s="1">
        <v>23000</v>
      </c>
      <c r="E13" s="1">
        <v>26000</v>
      </c>
      <c r="F13" s="1">
        <v>4000</v>
      </c>
      <c r="G13" s="1">
        <v>985500</v>
      </c>
      <c r="H13" s="1"/>
      <c r="I13" s="4">
        <f t="shared" si="0"/>
        <v>1110500</v>
      </c>
      <c r="J13" s="1">
        <v>1166900</v>
      </c>
      <c r="K13" s="1">
        <v>51600</v>
      </c>
      <c r="L13" s="1">
        <f t="shared" si="1"/>
        <v>2329000</v>
      </c>
      <c r="M13" s="1">
        <v>32500</v>
      </c>
      <c r="N13" s="4">
        <f t="shared" si="2"/>
        <v>2361500</v>
      </c>
      <c r="O13">
        <f t="shared" si="3"/>
        <v>1218500</v>
      </c>
      <c r="P13" s="10">
        <f t="shared" si="4"/>
        <v>91.136643414033642</v>
      </c>
      <c r="Q13" s="10">
        <f t="shared" si="5"/>
        <v>109.72534894191806</v>
      </c>
    </row>
    <row r="14" spans="1:17">
      <c r="A14" s="1" t="s">
        <v>17</v>
      </c>
      <c r="B14" s="1">
        <v>580000</v>
      </c>
      <c r="C14" s="1">
        <v>26000</v>
      </c>
      <c r="D14" s="1">
        <v>56000</v>
      </c>
      <c r="E14" s="1">
        <v>98000</v>
      </c>
      <c r="F14" s="1">
        <v>41000</v>
      </c>
      <c r="G14" s="1">
        <v>2741400</v>
      </c>
      <c r="H14" s="1"/>
      <c r="I14" s="4">
        <f t="shared" si="0"/>
        <v>3542400</v>
      </c>
      <c r="J14" s="1">
        <v>48000</v>
      </c>
      <c r="K14" s="1">
        <v>211200</v>
      </c>
      <c r="L14" s="1">
        <f t="shared" si="1"/>
        <v>3801600</v>
      </c>
      <c r="M14" s="1">
        <v>162400</v>
      </c>
      <c r="N14" s="4">
        <f t="shared" si="2"/>
        <v>3964000</v>
      </c>
      <c r="O14">
        <f t="shared" si="3"/>
        <v>259200</v>
      </c>
      <c r="P14" s="10">
        <f t="shared" si="4"/>
        <v>1366.6666666666665</v>
      </c>
      <c r="Q14" s="10">
        <f t="shared" si="5"/>
        <v>7.3170731707317067</v>
      </c>
    </row>
    <row r="15" spans="1:17">
      <c r="A15" s="1" t="s">
        <v>18</v>
      </c>
      <c r="B15" s="1">
        <v>282000</v>
      </c>
      <c r="C15" s="1">
        <v>17000</v>
      </c>
      <c r="D15" s="1">
        <v>48000</v>
      </c>
      <c r="E15" s="1">
        <v>79000</v>
      </c>
      <c r="F15" s="1">
        <v>91000</v>
      </c>
      <c r="G15" s="1">
        <v>1707900</v>
      </c>
      <c r="H15" s="1"/>
      <c r="I15" s="4">
        <f t="shared" si="0"/>
        <v>2224900</v>
      </c>
      <c r="J15" s="1">
        <v>345000</v>
      </c>
      <c r="K15" s="1">
        <v>172800</v>
      </c>
      <c r="L15" s="1">
        <f t="shared" si="1"/>
        <v>2742700</v>
      </c>
      <c r="M15" s="1">
        <v>162400</v>
      </c>
      <c r="N15" s="4">
        <f t="shared" si="2"/>
        <v>2905100</v>
      </c>
      <c r="O15">
        <f t="shared" si="3"/>
        <v>517800</v>
      </c>
      <c r="P15" s="10">
        <f t="shared" si="4"/>
        <v>429.6832753959057</v>
      </c>
      <c r="Q15" s="10">
        <f t="shared" si="5"/>
        <v>23.272956087914061</v>
      </c>
    </row>
    <row r="16" spans="1:17">
      <c r="A16" s="1" t="s">
        <v>19</v>
      </c>
      <c r="B16" s="1">
        <v>65000</v>
      </c>
      <c r="C16" s="1"/>
      <c r="D16" s="1">
        <v>10000</v>
      </c>
      <c r="E16" s="1">
        <v>14000</v>
      </c>
      <c r="F16" s="1">
        <v>4000</v>
      </c>
      <c r="G16" s="1">
        <v>440000</v>
      </c>
      <c r="H16" s="1"/>
      <c r="I16" s="4">
        <f t="shared" si="0"/>
        <v>533000</v>
      </c>
      <c r="J16" s="1">
        <v>791900</v>
      </c>
      <c r="K16" s="1">
        <v>40600</v>
      </c>
      <c r="L16" s="1">
        <f t="shared" si="1"/>
        <v>1365500</v>
      </c>
      <c r="M16" s="1">
        <v>32500</v>
      </c>
      <c r="N16" s="4">
        <f t="shared" si="2"/>
        <v>1398000</v>
      </c>
      <c r="O16">
        <f t="shared" si="3"/>
        <v>832500</v>
      </c>
      <c r="P16" s="10">
        <f t="shared" si="4"/>
        <v>64.02402402402403</v>
      </c>
      <c r="Q16" s="10">
        <f t="shared" si="5"/>
        <v>156.19136960600375</v>
      </c>
    </row>
    <row r="17" spans="1:17">
      <c r="A17" s="1" t="s">
        <v>20</v>
      </c>
      <c r="B17" s="1">
        <v>320000</v>
      </c>
      <c r="C17" s="1">
        <v>24000</v>
      </c>
      <c r="D17" s="1">
        <v>22000</v>
      </c>
      <c r="E17" s="1">
        <v>32000</v>
      </c>
      <c r="F17" s="1">
        <v>22000</v>
      </c>
      <c r="G17" s="1">
        <v>731700</v>
      </c>
      <c r="H17" s="1"/>
      <c r="I17" s="4">
        <f t="shared" si="0"/>
        <v>1151700</v>
      </c>
      <c r="J17" s="1">
        <v>1259500</v>
      </c>
      <c r="K17" s="1">
        <v>90900</v>
      </c>
      <c r="L17" s="1">
        <f t="shared" si="1"/>
        <v>2502100</v>
      </c>
      <c r="M17" s="1">
        <v>81200</v>
      </c>
      <c r="N17" s="4">
        <f t="shared" si="2"/>
        <v>2583300</v>
      </c>
      <c r="O17">
        <f t="shared" si="3"/>
        <v>1350400</v>
      </c>
      <c r="P17" s="10">
        <f t="shared" si="4"/>
        <v>85.285841232227483</v>
      </c>
      <c r="Q17" s="10">
        <f t="shared" si="5"/>
        <v>117.25275679430408</v>
      </c>
    </row>
    <row r="18" spans="1:17">
      <c r="A18" s="1" t="s">
        <v>21</v>
      </c>
      <c r="B18" s="1">
        <v>84000</v>
      </c>
      <c r="C18" s="1"/>
      <c r="D18" s="1">
        <v>19000</v>
      </c>
      <c r="E18" s="1">
        <v>21000</v>
      </c>
      <c r="F18" s="1">
        <v>2000</v>
      </c>
      <c r="G18" s="1">
        <v>505500</v>
      </c>
      <c r="H18" s="1"/>
      <c r="I18" s="4">
        <f t="shared" si="0"/>
        <v>631500</v>
      </c>
      <c r="J18" s="1">
        <v>1058100</v>
      </c>
      <c r="K18" s="1">
        <v>54900</v>
      </c>
      <c r="L18" s="1">
        <f t="shared" si="1"/>
        <v>1744500</v>
      </c>
      <c r="M18" s="1">
        <v>32500</v>
      </c>
      <c r="N18" s="4">
        <f t="shared" si="2"/>
        <v>1777000</v>
      </c>
      <c r="O18">
        <f t="shared" si="3"/>
        <v>1113000</v>
      </c>
      <c r="P18" s="10">
        <f t="shared" si="4"/>
        <v>56.738544474393528</v>
      </c>
      <c r="Q18" s="10">
        <f t="shared" si="5"/>
        <v>176.24703087885987</v>
      </c>
    </row>
    <row r="19" spans="1:17">
      <c r="A19" s="1"/>
      <c r="B19" s="1"/>
      <c r="C19" s="1"/>
      <c r="D19" s="1"/>
      <c r="E19" s="1"/>
      <c r="F19" s="1"/>
      <c r="G19" s="1"/>
      <c r="H19" s="1"/>
      <c r="I19" s="4">
        <f t="shared" si="0"/>
        <v>0</v>
      </c>
      <c r="J19" s="1"/>
      <c r="K19" s="1"/>
      <c r="L19" s="1">
        <f t="shared" si="1"/>
        <v>0</v>
      </c>
      <c r="M19" s="1"/>
      <c r="N19" s="4">
        <f t="shared" si="2"/>
        <v>0</v>
      </c>
      <c r="O19">
        <f t="shared" si="3"/>
        <v>0</v>
      </c>
      <c r="P19" s="10"/>
      <c r="Q19" s="10" t="e">
        <f t="shared" si="5"/>
        <v>#DIV/0!</v>
      </c>
    </row>
    <row r="20" spans="1:17">
      <c r="A20" s="1" t="s">
        <v>7</v>
      </c>
      <c r="B20" s="1">
        <f>B7+B8+B9+B10+B11+B12+B13+B14+B15+B16+B17+B18</f>
        <v>12370000</v>
      </c>
      <c r="C20" s="1">
        <f t="shared" ref="C20:M20" si="6">C7+C8+C9+C10+C11+C12+C13+C14+C15+C16+C17+C18</f>
        <v>165000</v>
      </c>
      <c r="D20" s="1">
        <f t="shared" si="6"/>
        <v>873000</v>
      </c>
      <c r="E20" s="1">
        <f t="shared" si="6"/>
        <v>943000</v>
      </c>
      <c r="F20" s="1">
        <f t="shared" si="6"/>
        <v>1002000</v>
      </c>
      <c r="G20" s="1">
        <f>G7+G8+G9+G10+G11+G12+G13+G14+G15+G16+G17+G18</f>
        <v>14468000</v>
      </c>
      <c r="H20" s="1">
        <f t="shared" si="6"/>
        <v>42000</v>
      </c>
      <c r="I20" s="4">
        <f t="shared" si="6"/>
        <v>29863000</v>
      </c>
      <c r="J20" s="1">
        <f t="shared" si="6"/>
        <v>18557000</v>
      </c>
      <c r="K20" s="1">
        <f t="shared" si="6"/>
        <v>2425700</v>
      </c>
      <c r="L20" s="1">
        <f t="shared" si="6"/>
        <v>50845700</v>
      </c>
      <c r="M20" s="1">
        <f t="shared" si="6"/>
        <v>1023200</v>
      </c>
      <c r="N20" s="4">
        <f t="shared" si="2"/>
        <v>51868900</v>
      </c>
      <c r="O20">
        <f t="shared" si="3"/>
        <v>20982700</v>
      </c>
      <c r="P20" s="10">
        <f t="shared" si="4"/>
        <v>142.3220081305075</v>
      </c>
      <c r="Q20" s="10">
        <f t="shared" si="5"/>
        <v>70.263201955597225</v>
      </c>
    </row>
    <row r="21" spans="1:1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Q21" s="10"/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Q22" s="10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Q23" s="10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Q24" s="10"/>
    </row>
  </sheetData>
  <pageMargins left="0.31496062992125984" right="0.31496062992125984" top="0.74803149606299213" bottom="0.74803149606299213" header="0.31496062992125984" footer="0.31496062992125984"/>
  <pageSetup paperSize="9" scale="8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3:F21"/>
  <sheetViews>
    <sheetView view="pageBreakPreview" zoomScale="60" workbookViewId="0">
      <selection activeCell="K26" sqref="K26"/>
    </sheetView>
  </sheetViews>
  <sheetFormatPr defaultRowHeight="12.75"/>
  <cols>
    <col min="1" max="1" width="40.140625" customWidth="1"/>
    <col min="2" max="2" width="13.7109375" customWidth="1"/>
    <col min="3" max="3" width="12.7109375" customWidth="1"/>
    <col min="4" max="4" width="11.85546875" customWidth="1"/>
  </cols>
  <sheetData>
    <row r="3" spans="1:6" ht="18">
      <c r="A3" s="46" t="s">
        <v>39</v>
      </c>
      <c r="B3" s="46"/>
      <c r="C3" s="46"/>
      <c r="D3" s="46"/>
      <c r="E3" s="46"/>
      <c r="F3" s="46"/>
    </row>
    <row r="4" spans="1:6" ht="18">
      <c r="A4" s="7"/>
      <c r="B4" s="7"/>
      <c r="C4" s="7"/>
      <c r="D4" s="7"/>
      <c r="E4" s="7"/>
      <c r="F4" s="7"/>
    </row>
    <row r="5" spans="1:6" ht="18">
      <c r="A5" s="7"/>
      <c r="B5" s="7"/>
      <c r="C5" s="7"/>
      <c r="D5" s="7"/>
      <c r="E5" s="7"/>
      <c r="F5" s="7"/>
    </row>
    <row r="6" spans="1:6" ht="18">
      <c r="A6" s="8"/>
      <c r="B6" s="8" t="s">
        <v>36</v>
      </c>
      <c r="C6" s="8" t="s">
        <v>37</v>
      </c>
      <c r="D6" s="8" t="s">
        <v>38</v>
      </c>
      <c r="E6" s="7"/>
      <c r="F6" s="7"/>
    </row>
    <row r="7" spans="1:6" ht="18">
      <c r="A7" s="8" t="s">
        <v>40</v>
      </c>
      <c r="B7" s="8">
        <v>1931</v>
      </c>
      <c r="C7" s="8">
        <v>2034</v>
      </c>
      <c r="D7" s="8">
        <f t="shared" ref="D7:D18" si="0">B7-C7</f>
        <v>-103</v>
      </c>
      <c r="E7" s="7"/>
      <c r="F7" s="7"/>
    </row>
    <row r="8" spans="1:6" ht="18">
      <c r="A8" s="8" t="s">
        <v>25</v>
      </c>
      <c r="B8" s="8">
        <v>402</v>
      </c>
      <c r="C8" s="8">
        <v>234</v>
      </c>
      <c r="D8" s="8">
        <f t="shared" si="0"/>
        <v>168</v>
      </c>
      <c r="E8" s="7"/>
      <c r="F8" s="7"/>
    </row>
    <row r="9" spans="1:6" ht="18">
      <c r="A9" s="8" t="s">
        <v>26</v>
      </c>
      <c r="B9" s="8">
        <v>194</v>
      </c>
      <c r="C9" s="8">
        <v>536</v>
      </c>
      <c r="D9" s="8">
        <f t="shared" si="0"/>
        <v>-342</v>
      </c>
      <c r="E9" s="7"/>
      <c r="F9" s="7"/>
    </row>
    <row r="10" spans="1:6" ht="18">
      <c r="A10" s="8" t="s">
        <v>27</v>
      </c>
      <c r="B10" s="8">
        <v>127</v>
      </c>
      <c r="C10" s="8">
        <v>5</v>
      </c>
      <c r="D10" s="8">
        <f t="shared" si="0"/>
        <v>122</v>
      </c>
      <c r="E10" s="7"/>
      <c r="F10" s="7"/>
    </row>
    <row r="11" spans="1:6" ht="18">
      <c r="A11" s="8" t="s">
        <v>28</v>
      </c>
      <c r="B11" s="8">
        <v>234</v>
      </c>
      <c r="C11" s="8">
        <v>72</v>
      </c>
      <c r="D11" s="8">
        <f t="shared" si="0"/>
        <v>162</v>
      </c>
      <c r="E11" s="7"/>
      <c r="F11" s="7"/>
    </row>
    <row r="12" spans="1:6" ht="18">
      <c r="A12" s="8" t="s">
        <v>29</v>
      </c>
      <c r="B12" s="8">
        <v>154</v>
      </c>
      <c r="C12" s="8">
        <v>296</v>
      </c>
      <c r="D12" s="8">
        <f t="shared" si="0"/>
        <v>-142</v>
      </c>
      <c r="E12" s="7"/>
      <c r="F12" s="7"/>
    </row>
    <row r="13" spans="1:6" ht="18">
      <c r="A13" s="8" t="s">
        <v>30</v>
      </c>
      <c r="B13" s="8">
        <v>278</v>
      </c>
      <c r="C13" s="8">
        <v>78</v>
      </c>
      <c r="D13" s="8">
        <f t="shared" si="0"/>
        <v>200</v>
      </c>
      <c r="E13" s="7"/>
      <c r="F13" s="7"/>
    </row>
    <row r="14" spans="1:6" ht="18">
      <c r="A14" s="8" t="s">
        <v>31</v>
      </c>
      <c r="B14" s="8">
        <v>595</v>
      </c>
      <c r="C14" s="8">
        <v>326</v>
      </c>
      <c r="D14" s="8">
        <f t="shared" si="0"/>
        <v>269</v>
      </c>
      <c r="E14" s="7"/>
      <c r="F14" s="7"/>
    </row>
    <row r="15" spans="1:6" ht="18">
      <c r="A15" s="8" t="s">
        <v>32</v>
      </c>
      <c r="B15" s="8">
        <v>297</v>
      </c>
      <c r="C15" s="8">
        <v>184</v>
      </c>
      <c r="D15" s="8">
        <f t="shared" si="0"/>
        <v>113</v>
      </c>
      <c r="E15" s="7"/>
      <c r="F15" s="7"/>
    </row>
    <row r="16" spans="1:6" ht="18">
      <c r="A16" s="8" t="s">
        <v>33</v>
      </c>
      <c r="B16" s="8">
        <v>132</v>
      </c>
      <c r="C16" s="8">
        <v>7</v>
      </c>
      <c r="D16" s="8">
        <f t="shared" si="0"/>
        <v>125</v>
      </c>
      <c r="E16" s="7"/>
      <c r="F16" s="7"/>
    </row>
    <row r="17" spans="1:6" ht="18">
      <c r="A17" s="8" t="s">
        <v>34</v>
      </c>
      <c r="B17" s="8">
        <v>214</v>
      </c>
      <c r="C17" s="8">
        <v>185</v>
      </c>
      <c r="D17" s="8">
        <f t="shared" si="0"/>
        <v>29</v>
      </c>
      <c r="E17" s="7"/>
      <c r="F17" s="7"/>
    </row>
    <row r="18" spans="1:6" ht="18">
      <c r="A18" s="8" t="s">
        <v>35</v>
      </c>
      <c r="B18" s="8">
        <v>127</v>
      </c>
      <c r="C18" s="8">
        <v>27</v>
      </c>
      <c r="D18" s="8">
        <f t="shared" si="0"/>
        <v>100</v>
      </c>
      <c r="E18" s="7"/>
      <c r="F18" s="7"/>
    </row>
    <row r="19" spans="1:6" ht="18">
      <c r="A19" s="8"/>
      <c r="B19" s="8"/>
      <c r="C19" s="8"/>
      <c r="D19" s="8"/>
      <c r="E19" s="7"/>
      <c r="F19" s="7"/>
    </row>
    <row r="20" spans="1:6" ht="18">
      <c r="A20" s="8" t="s">
        <v>7</v>
      </c>
      <c r="B20" s="8">
        <f>B7+B8+B9+B10+B11+B12+B13+B14+B15+B16+B17+B18</f>
        <v>4685</v>
      </c>
      <c r="C20" s="8">
        <f>C7+C8+C9+C10+C11+C12+C13+C14+C15+C16+C17+C18</f>
        <v>3984</v>
      </c>
      <c r="D20" s="8">
        <f>D7+D8+D9+D10+D11+D12+D13+D14+D15+D16+D17+D18</f>
        <v>701</v>
      </c>
      <c r="E20" s="7"/>
      <c r="F20" s="7"/>
    </row>
    <row r="21" spans="1:6" ht="18">
      <c r="A21" s="7"/>
      <c r="B21" s="7"/>
      <c r="C21" s="7"/>
      <c r="D21" s="7"/>
      <c r="E21" s="7"/>
      <c r="F21" s="7"/>
    </row>
  </sheetData>
  <mergeCells count="1">
    <mergeCell ref="A3:F3"/>
  </mergeCells>
  <pageMargins left="0.9055118110236221" right="0.31496062992125984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3:Q22"/>
  <sheetViews>
    <sheetView workbookViewId="0">
      <selection activeCell="F16" sqref="F16"/>
    </sheetView>
  </sheetViews>
  <sheetFormatPr defaultRowHeight="12.75"/>
  <cols>
    <col min="1" max="1" width="14.42578125" customWidth="1"/>
    <col min="2" max="2" width="12.140625" customWidth="1"/>
    <col min="5" max="5" width="11.5703125" customWidth="1"/>
    <col min="6" max="6" width="11.42578125" customWidth="1"/>
    <col min="8" max="8" width="11.28515625" customWidth="1"/>
    <col min="9" max="9" width="11.85546875" customWidth="1"/>
  </cols>
  <sheetData>
    <row r="3" spans="1:17">
      <c r="B3" s="6" t="s">
        <v>41</v>
      </c>
      <c r="C3" s="6"/>
      <c r="D3" s="6"/>
      <c r="E3" s="6"/>
    </row>
    <row r="6" spans="1:17" ht="25.5">
      <c r="A6" s="1"/>
      <c r="B6" s="1" t="s">
        <v>1</v>
      </c>
      <c r="C6" s="1" t="s">
        <v>2</v>
      </c>
      <c r="D6" s="1" t="s">
        <v>3</v>
      </c>
      <c r="E6" s="1" t="s">
        <v>4</v>
      </c>
      <c r="F6" s="1" t="s">
        <v>4</v>
      </c>
      <c r="G6" s="4" t="s">
        <v>5</v>
      </c>
      <c r="H6" s="9" t="s">
        <v>42</v>
      </c>
      <c r="I6" s="1" t="s">
        <v>6</v>
      </c>
      <c r="J6" s="4" t="s">
        <v>7</v>
      </c>
      <c r="K6" s="2" t="s">
        <v>8</v>
      </c>
      <c r="L6" s="2" t="s">
        <v>9</v>
      </c>
      <c r="M6" s="1" t="s">
        <v>10</v>
      </c>
      <c r="N6" s="2" t="s">
        <v>22</v>
      </c>
      <c r="O6" s="5" t="s">
        <v>24</v>
      </c>
    </row>
    <row r="7" spans="1:17">
      <c r="A7" s="1" t="s">
        <v>0</v>
      </c>
      <c r="B7" s="1">
        <v>8914000</v>
      </c>
      <c r="C7" s="1">
        <v>132000</v>
      </c>
      <c r="D7" s="1">
        <f>525000+9000</f>
        <v>534000</v>
      </c>
      <c r="E7" s="1">
        <f>394000-19000</f>
        <v>375000</v>
      </c>
      <c r="F7" s="1">
        <f>890000-62000</f>
        <v>828000</v>
      </c>
      <c r="G7" s="1">
        <v>450000</v>
      </c>
      <c r="H7" s="1"/>
      <c r="I7" s="1"/>
      <c r="J7" s="4">
        <f>B7+C7+D7+E7+F7+G7+I7+H7</f>
        <v>11233000</v>
      </c>
      <c r="K7" s="1">
        <v>10204800</v>
      </c>
      <c r="L7" s="1">
        <v>1080100</v>
      </c>
      <c r="M7" s="1">
        <f>J7+K7+L7</f>
        <v>22517900</v>
      </c>
      <c r="N7" s="1"/>
      <c r="O7" s="4">
        <f>M7+N7</f>
        <v>22517900</v>
      </c>
      <c r="P7">
        <f>K7+L7</f>
        <v>11284900</v>
      </c>
      <c r="Q7">
        <f>J7/P7*100</f>
        <v>99.540093399143998</v>
      </c>
    </row>
    <row r="8" spans="1:17">
      <c r="A8" s="1" t="s">
        <v>11</v>
      </c>
      <c r="B8" s="1">
        <v>335000</v>
      </c>
      <c r="C8" s="1">
        <v>3700</v>
      </c>
      <c r="D8" s="1">
        <v>38000</v>
      </c>
      <c r="E8" s="1">
        <v>55000</v>
      </c>
      <c r="F8" s="1">
        <v>53000</v>
      </c>
      <c r="G8" s="1">
        <v>1534000</v>
      </c>
      <c r="H8" s="1">
        <v>10000</v>
      </c>
      <c r="I8" s="1"/>
      <c r="J8" s="4">
        <f t="shared" ref="J8:J12" si="0">B8+C8+D8+E8+F8+G8+I8+H8</f>
        <v>2028700</v>
      </c>
      <c r="K8" s="1">
        <v>594900</v>
      </c>
      <c r="L8" s="1">
        <v>130800</v>
      </c>
      <c r="M8" s="1">
        <f t="shared" ref="M8:M19" si="1">J8+K8+L8</f>
        <v>2754400</v>
      </c>
      <c r="N8" s="1">
        <v>95600</v>
      </c>
      <c r="O8" s="4">
        <f>M8+N8</f>
        <v>2850000</v>
      </c>
      <c r="P8">
        <f t="shared" ref="P8:P21" si="2">K8+L8</f>
        <v>725700</v>
      </c>
    </row>
    <row r="9" spans="1:17">
      <c r="A9" s="1" t="s">
        <v>12</v>
      </c>
      <c r="B9" s="1">
        <v>199000</v>
      </c>
      <c r="C9" s="1">
        <v>5300</v>
      </c>
      <c r="D9" s="1">
        <v>56000</v>
      </c>
      <c r="E9" s="1">
        <v>101000</v>
      </c>
      <c r="F9" s="1">
        <v>22000</v>
      </c>
      <c r="G9" s="1">
        <v>1976500</v>
      </c>
      <c r="H9" s="1"/>
      <c r="I9" s="1"/>
      <c r="J9" s="4">
        <f t="shared" si="0"/>
        <v>2359800</v>
      </c>
      <c r="K9" s="1">
        <v>1063000</v>
      </c>
      <c r="L9" s="1">
        <v>237300</v>
      </c>
      <c r="M9" s="1">
        <f t="shared" si="1"/>
        <v>3660100</v>
      </c>
      <c r="N9" s="1">
        <v>191100</v>
      </c>
      <c r="O9" s="4">
        <f t="shared" ref="O9:O19" si="3">M9+N9</f>
        <v>3851200</v>
      </c>
      <c r="P9">
        <f t="shared" si="2"/>
        <v>1300300</v>
      </c>
    </row>
    <row r="10" spans="1:17">
      <c r="A10" s="1" t="s">
        <v>13</v>
      </c>
      <c r="B10" s="1">
        <v>50000</v>
      </c>
      <c r="C10" s="1"/>
      <c r="D10" s="1">
        <v>11000</v>
      </c>
      <c r="E10" s="1">
        <v>12000</v>
      </c>
      <c r="F10" s="1">
        <v>5000</v>
      </c>
      <c r="G10" s="1">
        <v>602300</v>
      </c>
      <c r="H10" s="1"/>
      <c r="I10" s="1"/>
      <c r="J10" s="4">
        <f t="shared" si="0"/>
        <v>680300</v>
      </c>
      <c r="K10" s="1">
        <v>751200</v>
      </c>
      <c r="L10" s="1">
        <v>40900</v>
      </c>
      <c r="M10" s="1">
        <f t="shared" si="1"/>
        <v>1472400</v>
      </c>
      <c r="N10" s="1">
        <v>38200</v>
      </c>
      <c r="O10" s="4">
        <f t="shared" si="3"/>
        <v>1510600</v>
      </c>
      <c r="P10">
        <f t="shared" si="2"/>
        <v>792100</v>
      </c>
    </row>
    <row r="11" spans="1:17">
      <c r="A11" s="1" t="s">
        <v>14</v>
      </c>
      <c r="B11" s="1">
        <v>69400</v>
      </c>
      <c r="C11" s="1">
        <v>2000</v>
      </c>
      <c r="D11" s="1">
        <v>23000</v>
      </c>
      <c r="E11" s="1">
        <v>42000</v>
      </c>
      <c r="F11" s="1">
        <v>14000</v>
      </c>
      <c r="G11" s="1">
        <v>1668550</v>
      </c>
      <c r="H11" s="1">
        <v>50000</v>
      </c>
      <c r="I11" s="1"/>
      <c r="J11" s="4">
        <f t="shared" si="0"/>
        <v>1868950</v>
      </c>
      <c r="K11" s="1">
        <v>263900</v>
      </c>
      <c r="L11" s="1">
        <v>98200</v>
      </c>
      <c r="M11" s="1">
        <f t="shared" si="1"/>
        <v>2231050</v>
      </c>
      <c r="N11" s="1">
        <v>95600</v>
      </c>
      <c r="O11" s="4">
        <f t="shared" si="3"/>
        <v>2326650</v>
      </c>
      <c r="P11">
        <f t="shared" si="2"/>
        <v>362100</v>
      </c>
    </row>
    <row r="12" spans="1:17">
      <c r="A12" s="1" t="s">
        <v>15</v>
      </c>
      <c r="B12" s="1">
        <v>246000</v>
      </c>
      <c r="C12" s="1">
        <v>1000</v>
      </c>
      <c r="D12" s="1">
        <v>41000</v>
      </c>
      <c r="E12" s="1">
        <v>64000</v>
      </c>
      <c r="F12" s="1">
        <v>24000</v>
      </c>
      <c r="G12" s="1">
        <v>1367200</v>
      </c>
      <c r="H12" s="1"/>
      <c r="I12" s="1"/>
      <c r="J12" s="4">
        <f t="shared" si="0"/>
        <v>1743200</v>
      </c>
      <c r="K12" s="1">
        <v>909800</v>
      </c>
      <c r="L12" s="1">
        <v>218200</v>
      </c>
      <c r="M12" s="1">
        <f t="shared" si="1"/>
        <v>2871200</v>
      </c>
      <c r="N12" s="1">
        <v>191100</v>
      </c>
      <c r="O12" s="4">
        <f>M12+N12</f>
        <v>3062300</v>
      </c>
      <c r="P12">
        <f t="shared" si="2"/>
        <v>1128000</v>
      </c>
    </row>
    <row r="13" spans="1:17">
      <c r="A13" s="1" t="s">
        <v>16</v>
      </c>
      <c r="B13" s="1">
        <v>66900</v>
      </c>
      <c r="C13" s="1"/>
      <c r="D13" s="1">
        <v>23000</v>
      </c>
      <c r="E13" s="1">
        <v>26000</v>
      </c>
      <c r="F13" s="1">
        <v>4000</v>
      </c>
      <c r="G13" s="1">
        <v>1084000</v>
      </c>
      <c r="H13" s="1"/>
      <c r="I13" s="1"/>
      <c r="J13" s="4">
        <f>B13+C13+D13+E13+F13+G13+I13</f>
        <v>1203900</v>
      </c>
      <c r="K13" s="1">
        <v>1066900</v>
      </c>
      <c r="L13" s="1">
        <v>51900</v>
      </c>
      <c r="M13" s="1">
        <f t="shared" si="1"/>
        <v>2322700</v>
      </c>
      <c r="N13" s="1">
        <v>38200</v>
      </c>
      <c r="O13" s="4">
        <f t="shared" si="3"/>
        <v>2360900</v>
      </c>
      <c r="P13">
        <f t="shared" si="2"/>
        <v>1118800</v>
      </c>
    </row>
    <row r="14" spans="1:17">
      <c r="A14" s="1" t="s">
        <v>17</v>
      </c>
      <c r="B14" s="1">
        <v>390000</v>
      </c>
      <c r="C14" s="1">
        <v>17000</v>
      </c>
      <c r="D14" s="1">
        <v>56000</v>
      </c>
      <c r="E14" s="1">
        <v>102000</v>
      </c>
      <c r="F14" s="1">
        <v>45000</v>
      </c>
      <c r="G14" s="1">
        <v>2741450</v>
      </c>
      <c r="H14" s="1">
        <v>67000</v>
      </c>
      <c r="I14" s="1"/>
      <c r="J14" s="4">
        <f>B14+C14+D14+E14+F14+G14+I14+H14</f>
        <v>3418450</v>
      </c>
      <c r="K14" s="1">
        <v>48000</v>
      </c>
      <c r="L14" s="1">
        <v>212400</v>
      </c>
      <c r="M14" s="1">
        <f t="shared" si="1"/>
        <v>3678850</v>
      </c>
      <c r="N14" s="1">
        <v>191100</v>
      </c>
      <c r="O14" s="4">
        <f t="shared" si="3"/>
        <v>3869950</v>
      </c>
      <c r="P14">
        <f t="shared" si="2"/>
        <v>260400</v>
      </c>
    </row>
    <row r="15" spans="1:17">
      <c r="A15" s="1" t="s">
        <v>18</v>
      </c>
      <c r="B15" s="1">
        <f>292200-12000</f>
        <v>280200</v>
      </c>
      <c r="C15" s="1">
        <v>13000</v>
      </c>
      <c r="D15" s="1">
        <v>48000</v>
      </c>
      <c r="E15" s="1">
        <v>89000</v>
      </c>
      <c r="F15" s="1">
        <v>118000</v>
      </c>
      <c r="G15" s="1">
        <v>1443000</v>
      </c>
      <c r="H15" s="1"/>
      <c r="I15" s="1"/>
      <c r="J15" s="4">
        <f>B15+C15+D15+E15+F15+G15+I15+H15</f>
        <v>1991200</v>
      </c>
      <c r="K15" s="1">
        <v>445000</v>
      </c>
      <c r="L15" s="1">
        <v>173700</v>
      </c>
      <c r="M15" s="1">
        <f t="shared" si="1"/>
        <v>2609900</v>
      </c>
      <c r="N15" s="1">
        <v>191100</v>
      </c>
      <c r="O15" s="4">
        <f t="shared" si="3"/>
        <v>2801000</v>
      </c>
      <c r="P15">
        <f t="shared" si="2"/>
        <v>618700</v>
      </c>
    </row>
    <row r="16" spans="1:17">
      <c r="A16" s="1" t="s">
        <v>19</v>
      </c>
      <c r="B16" s="1">
        <v>46000</v>
      </c>
      <c r="C16" s="1"/>
      <c r="D16" s="1">
        <v>10000</v>
      </c>
      <c r="E16" s="1">
        <v>14000</v>
      </c>
      <c r="F16" s="1">
        <v>4000</v>
      </c>
      <c r="G16" s="1">
        <v>438000</v>
      </c>
      <c r="H16" s="1"/>
      <c r="I16" s="1"/>
      <c r="J16" s="4">
        <f>B16+C16+D16+E16+F16+G16+I16+H16</f>
        <v>512000</v>
      </c>
      <c r="K16" s="1">
        <v>941900</v>
      </c>
      <c r="L16" s="1">
        <v>40800</v>
      </c>
      <c r="M16" s="1">
        <f t="shared" si="1"/>
        <v>1494700</v>
      </c>
      <c r="N16" s="1">
        <v>38200</v>
      </c>
      <c r="O16" s="4">
        <f t="shared" si="3"/>
        <v>1532900</v>
      </c>
      <c r="P16">
        <f t="shared" si="2"/>
        <v>982700</v>
      </c>
    </row>
    <row r="17" spans="1:16">
      <c r="A17" s="1" t="s">
        <v>20</v>
      </c>
      <c r="B17" s="1">
        <v>296000</v>
      </c>
      <c r="C17" s="1">
        <v>34000</v>
      </c>
      <c r="D17" s="1">
        <v>22000</v>
      </c>
      <c r="E17" s="1">
        <v>57000</v>
      </c>
      <c r="F17" s="1">
        <v>22000</v>
      </c>
      <c r="G17" s="1">
        <v>711000</v>
      </c>
      <c r="H17" s="1"/>
      <c r="I17" s="1"/>
      <c r="J17" s="4">
        <f>B17+C17+D17+E17+F17+G17+I17+H17</f>
        <v>1142000</v>
      </c>
      <c r="K17" s="1">
        <v>1209500</v>
      </c>
      <c r="L17" s="1">
        <v>91400</v>
      </c>
      <c r="M17" s="1">
        <f t="shared" si="1"/>
        <v>2442900</v>
      </c>
      <c r="N17" s="1">
        <v>95600</v>
      </c>
      <c r="O17" s="4">
        <f t="shared" si="3"/>
        <v>2538500</v>
      </c>
      <c r="P17">
        <f t="shared" si="2"/>
        <v>1300900</v>
      </c>
    </row>
    <row r="18" spans="1:16">
      <c r="A18" s="1" t="s">
        <v>21</v>
      </c>
      <c r="B18" s="1">
        <v>61400</v>
      </c>
      <c r="C18" s="1"/>
      <c r="D18" s="1">
        <v>19000</v>
      </c>
      <c r="E18" s="1">
        <v>21000</v>
      </c>
      <c r="F18" s="1">
        <v>2000</v>
      </c>
      <c r="G18" s="1">
        <v>556000</v>
      </c>
      <c r="H18" s="1">
        <v>3000</v>
      </c>
      <c r="I18" s="1"/>
      <c r="J18" s="4">
        <f>B18+C18+D18+E18+F18+G18+I18+H18</f>
        <v>662400</v>
      </c>
      <c r="K18" s="1">
        <v>1058100</v>
      </c>
      <c r="L18" s="1">
        <v>55300</v>
      </c>
      <c r="M18" s="1">
        <f t="shared" si="1"/>
        <v>1775800</v>
      </c>
      <c r="N18" s="1">
        <v>38200</v>
      </c>
      <c r="O18" s="4">
        <f t="shared" si="3"/>
        <v>1814000</v>
      </c>
      <c r="P18">
        <f t="shared" si="2"/>
        <v>1113400</v>
      </c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4">
        <f t="shared" ref="J19" si="4">B19+C19+D19+E19+F19+G19+I19</f>
        <v>0</v>
      </c>
      <c r="K19" s="1"/>
      <c r="L19" s="1"/>
      <c r="M19" s="1">
        <f t="shared" si="1"/>
        <v>0</v>
      </c>
      <c r="N19" s="1"/>
      <c r="O19" s="4">
        <f t="shared" si="3"/>
        <v>0</v>
      </c>
      <c r="P19">
        <f t="shared" si="2"/>
        <v>0</v>
      </c>
    </row>
    <row r="20" spans="1:16">
      <c r="A20" s="1" t="s">
        <v>7</v>
      </c>
      <c r="B20" s="1">
        <f>B7+B8+B9+B10+B11+B12+B13+B14+B15+B16+B17+B18</f>
        <v>10953900</v>
      </c>
      <c r="C20" s="1">
        <f>C7+C8+C9+C10+C11+C12+C13+C14+C15+C16+C17+C18</f>
        <v>208000</v>
      </c>
      <c r="D20" s="1">
        <f t="shared" ref="D20:N20" si="5">D7+D8+D9+D10+D11+D12+D13+D14+D15+D16+D17+D18</f>
        <v>881000</v>
      </c>
      <c r="E20" s="1">
        <f t="shared" si="5"/>
        <v>958000</v>
      </c>
      <c r="F20" s="1">
        <f t="shared" si="5"/>
        <v>1141000</v>
      </c>
      <c r="G20" s="1">
        <f>G7+G8+G9+G10+G11+G12+G13+G14+G15+G16+G17+G18</f>
        <v>14572000</v>
      </c>
      <c r="H20" s="1">
        <f>H8+H7+H9+H10+H11+H12+H13+H14+H15+H16+H17+H18</f>
        <v>130000</v>
      </c>
      <c r="I20" s="1">
        <f t="shared" si="5"/>
        <v>0</v>
      </c>
      <c r="J20" s="4">
        <f>J7+J8+J9+J10+J11+J12+J13+J14+J15+J16+J17+J18</f>
        <v>28843900</v>
      </c>
      <c r="K20" s="1">
        <f t="shared" si="5"/>
        <v>18557000</v>
      </c>
      <c r="L20" s="1">
        <f t="shared" si="5"/>
        <v>2431000</v>
      </c>
      <c r="M20" s="1">
        <f>M7+M8+M9+M10+M11+M12+M13+M14+M15+M16+M17+M18</f>
        <v>49831900</v>
      </c>
      <c r="N20" s="1">
        <f t="shared" si="5"/>
        <v>1204000</v>
      </c>
      <c r="O20" s="4">
        <f>M20+N20</f>
        <v>51035900</v>
      </c>
      <c r="P20">
        <f t="shared" si="2"/>
        <v>20988000</v>
      </c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>
        <f t="shared" si="2"/>
        <v>0</v>
      </c>
    </row>
    <row r="22" spans="1:16">
      <c r="G22" s="6"/>
      <c r="H22" s="6"/>
    </row>
  </sheetData>
  <pageMargins left="0.31496062992125984" right="0.31496062992125984" top="0.74803149606299213" bottom="0.74803149606299213" header="0.31496062992125984" footer="0.31496062992125984"/>
  <pageSetup paperSize="9" scale="9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3:S22"/>
  <sheetViews>
    <sheetView view="pageBreakPreview" zoomScale="60" zoomScaleNormal="100" workbookViewId="0">
      <selection activeCell="L31" sqref="L31"/>
    </sheetView>
  </sheetViews>
  <sheetFormatPr defaultRowHeight="12.75"/>
  <cols>
    <col min="1" max="1" width="14.42578125" customWidth="1"/>
    <col min="2" max="2" width="12.140625" customWidth="1"/>
    <col min="3" max="3" width="8.85546875" customWidth="1"/>
    <col min="4" max="5" width="9.140625" customWidth="1"/>
    <col min="6" max="6" width="11.5703125" customWidth="1"/>
    <col min="7" max="7" width="11.42578125" customWidth="1"/>
    <col min="8" max="8" width="9.140625" customWidth="1"/>
    <col min="9" max="9" width="11.28515625" customWidth="1"/>
    <col min="10" max="10" width="0.28515625" customWidth="1"/>
    <col min="11" max="17" width="9.140625" customWidth="1"/>
  </cols>
  <sheetData>
    <row r="3" spans="1:19">
      <c r="B3" s="6" t="s">
        <v>41</v>
      </c>
      <c r="C3" s="6"/>
      <c r="D3" s="6"/>
      <c r="E3" s="6"/>
      <c r="F3" s="6"/>
    </row>
    <row r="6" spans="1:19" ht="25.5">
      <c r="A6" s="1"/>
      <c r="B6" s="1" t="s">
        <v>1</v>
      </c>
      <c r="C6" s="1" t="s">
        <v>43</v>
      </c>
      <c r="D6" s="1" t="s">
        <v>2</v>
      </c>
      <c r="E6" s="1" t="s">
        <v>3</v>
      </c>
      <c r="F6" s="1" t="s">
        <v>4</v>
      </c>
      <c r="G6" s="1" t="s">
        <v>4</v>
      </c>
      <c r="H6" s="4" t="s">
        <v>5</v>
      </c>
      <c r="I6" s="9" t="s">
        <v>42</v>
      </c>
      <c r="J6" s="1" t="s">
        <v>6</v>
      </c>
      <c r="K6" s="4" t="s">
        <v>7</v>
      </c>
      <c r="L6" s="2" t="s">
        <v>8</v>
      </c>
      <c r="M6" s="2" t="s">
        <v>9</v>
      </c>
      <c r="N6" s="1" t="s">
        <v>10</v>
      </c>
      <c r="O6" s="2" t="s">
        <v>22</v>
      </c>
      <c r="P6" s="5" t="s">
        <v>24</v>
      </c>
    </row>
    <row r="7" spans="1:19">
      <c r="A7" s="1" t="s">
        <v>0</v>
      </c>
      <c r="B7" s="1">
        <v>8914000</v>
      </c>
      <c r="C7" s="1"/>
      <c r="D7" s="1">
        <v>132000</v>
      </c>
      <c r="E7" s="1">
        <f>525000+9000</f>
        <v>534000</v>
      </c>
      <c r="F7" s="1">
        <f>394000-19000</f>
        <v>375000</v>
      </c>
      <c r="G7" s="1">
        <f>890000-62000</f>
        <v>828000</v>
      </c>
      <c r="H7" s="1">
        <v>450000</v>
      </c>
      <c r="I7" s="1"/>
      <c r="J7" s="1"/>
      <c r="K7" s="4">
        <f>B7+D7+E7+F7+G7+H7+J7+I7</f>
        <v>11233000</v>
      </c>
      <c r="L7" s="1">
        <v>10204800</v>
      </c>
      <c r="M7" s="1">
        <v>1080100</v>
      </c>
      <c r="N7" s="1">
        <f>K7+L7+M7</f>
        <v>22517900</v>
      </c>
      <c r="O7" s="1"/>
      <c r="P7" s="4">
        <f>N7+O7</f>
        <v>22517900</v>
      </c>
      <c r="Q7">
        <f>L7+M7</f>
        <v>11284900</v>
      </c>
      <c r="R7" s="10">
        <f>K7/Q7*100</f>
        <v>99.540093399143998</v>
      </c>
      <c r="S7" s="10">
        <f>Q7/K7*100</f>
        <v>100.46203151428826</v>
      </c>
    </row>
    <row r="8" spans="1:19">
      <c r="A8" s="1" t="s">
        <v>11</v>
      </c>
      <c r="B8" s="1">
        <v>335000</v>
      </c>
      <c r="C8" s="1"/>
      <c r="D8" s="1">
        <v>3700</v>
      </c>
      <c r="E8" s="1">
        <v>38000</v>
      </c>
      <c r="F8" s="1">
        <v>55000</v>
      </c>
      <c r="G8" s="1">
        <v>53000</v>
      </c>
      <c r="H8" s="1">
        <v>1534000</v>
      </c>
      <c r="I8" s="1">
        <v>10000</v>
      </c>
      <c r="J8" s="1"/>
      <c r="K8" s="4">
        <f t="shared" ref="K8:K12" si="0">B8+D8+E8+F8+G8+H8+J8+I8</f>
        <v>2028700</v>
      </c>
      <c r="L8" s="1">
        <v>594900</v>
      </c>
      <c r="M8" s="1">
        <v>130800</v>
      </c>
      <c r="N8" s="1">
        <f t="shared" ref="N8:N19" si="1">K8+L8+M8</f>
        <v>2754400</v>
      </c>
      <c r="O8" s="1">
        <v>95600</v>
      </c>
      <c r="P8" s="4">
        <f>N8+O8</f>
        <v>2850000</v>
      </c>
      <c r="Q8">
        <f t="shared" ref="Q8:Q21" si="2">L8+M8</f>
        <v>725700</v>
      </c>
      <c r="R8" s="10">
        <f t="shared" ref="R8:R20" si="3">K8/Q8*100</f>
        <v>279.55077855863306</v>
      </c>
      <c r="S8" s="10">
        <f t="shared" ref="S8:S20" si="4">Q8/K8*100</f>
        <v>35.771676443042345</v>
      </c>
    </row>
    <row r="9" spans="1:19">
      <c r="A9" s="1" t="s">
        <v>12</v>
      </c>
      <c r="B9" s="1">
        <v>199000</v>
      </c>
      <c r="C9" s="1"/>
      <c r="D9" s="1">
        <v>5300</v>
      </c>
      <c r="E9" s="1">
        <v>56000</v>
      </c>
      <c r="F9" s="1">
        <v>101000</v>
      </c>
      <c r="G9" s="1">
        <v>22000</v>
      </c>
      <c r="H9" s="1">
        <v>1976500</v>
      </c>
      <c r="I9" s="1"/>
      <c r="J9" s="1"/>
      <c r="K9" s="4">
        <f t="shared" si="0"/>
        <v>2359800</v>
      </c>
      <c r="L9" s="1">
        <v>1063000</v>
      </c>
      <c r="M9" s="1">
        <v>237300</v>
      </c>
      <c r="N9" s="1">
        <f t="shared" si="1"/>
        <v>3660100</v>
      </c>
      <c r="O9" s="1">
        <v>191100</v>
      </c>
      <c r="P9" s="4">
        <f t="shared" ref="P9:P19" si="5">N9+O9</f>
        <v>3851200</v>
      </c>
      <c r="Q9">
        <f t="shared" si="2"/>
        <v>1300300</v>
      </c>
      <c r="R9" s="10">
        <f t="shared" si="3"/>
        <v>181.48119664692763</v>
      </c>
      <c r="S9" s="10">
        <f t="shared" si="4"/>
        <v>55.102127298923641</v>
      </c>
    </row>
    <row r="10" spans="1:19">
      <c r="A10" s="1" t="s">
        <v>13</v>
      </c>
      <c r="B10" s="1">
        <v>50000</v>
      </c>
      <c r="C10" s="1"/>
      <c r="D10" s="1"/>
      <c r="E10" s="1">
        <v>11000</v>
      </c>
      <c r="F10" s="1">
        <v>12000</v>
      </c>
      <c r="G10" s="1">
        <v>5000</v>
      </c>
      <c r="H10" s="1">
        <v>602300</v>
      </c>
      <c r="I10" s="1"/>
      <c r="J10" s="1"/>
      <c r="K10" s="4">
        <f t="shared" si="0"/>
        <v>680300</v>
      </c>
      <c r="L10" s="1">
        <v>751200</v>
      </c>
      <c r="M10" s="1">
        <v>40900</v>
      </c>
      <c r="N10" s="1">
        <f t="shared" si="1"/>
        <v>1472400</v>
      </c>
      <c r="O10" s="1">
        <v>38200</v>
      </c>
      <c r="P10" s="4">
        <f t="shared" si="5"/>
        <v>1510600</v>
      </c>
      <c r="Q10">
        <f t="shared" si="2"/>
        <v>792100</v>
      </c>
      <c r="R10" s="10">
        <f t="shared" si="3"/>
        <v>85.885620502461819</v>
      </c>
      <c r="S10" s="10">
        <f t="shared" si="4"/>
        <v>116.43392620902544</v>
      </c>
    </row>
    <row r="11" spans="1:19">
      <c r="A11" s="1" t="s">
        <v>14</v>
      </c>
      <c r="B11" s="1">
        <v>69400</v>
      </c>
      <c r="C11" s="1"/>
      <c r="D11" s="1">
        <v>2000</v>
      </c>
      <c r="E11" s="1">
        <v>23000</v>
      </c>
      <c r="F11" s="1">
        <v>42000</v>
      </c>
      <c r="G11" s="1">
        <v>14000</v>
      </c>
      <c r="H11" s="1">
        <v>1668550</v>
      </c>
      <c r="I11" s="1">
        <v>50000</v>
      </c>
      <c r="J11" s="1"/>
      <c r="K11" s="4">
        <f t="shared" si="0"/>
        <v>1868950</v>
      </c>
      <c r="L11" s="1">
        <v>263900</v>
      </c>
      <c r="M11" s="1">
        <v>98200</v>
      </c>
      <c r="N11" s="1">
        <f t="shared" si="1"/>
        <v>2231050</v>
      </c>
      <c r="O11" s="1">
        <v>95600</v>
      </c>
      <c r="P11" s="4">
        <f t="shared" si="5"/>
        <v>2326650</v>
      </c>
      <c r="Q11">
        <f t="shared" si="2"/>
        <v>362100</v>
      </c>
      <c r="R11" s="10">
        <f t="shared" si="3"/>
        <v>516.14194973764154</v>
      </c>
      <c r="S11" s="10">
        <f t="shared" si="4"/>
        <v>19.374515102062656</v>
      </c>
    </row>
    <row r="12" spans="1:19">
      <c r="A12" s="1" t="s">
        <v>15</v>
      </c>
      <c r="B12" s="1">
        <v>246000</v>
      </c>
      <c r="C12" s="1"/>
      <c r="D12" s="1">
        <v>1000</v>
      </c>
      <c r="E12" s="1">
        <v>41000</v>
      </c>
      <c r="F12" s="1">
        <v>64000</v>
      </c>
      <c r="G12" s="1">
        <v>24000</v>
      </c>
      <c r="H12" s="1">
        <v>1367200</v>
      </c>
      <c r="I12" s="1"/>
      <c r="J12" s="1"/>
      <c r="K12" s="4">
        <f t="shared" si="0"/>
        <v>1743200</v>
      </c>
      <c r="L12" s="1">
        <v>909800</v>
      </c>
      <c r="M12" s="1">
        <v>218200</v>
      </c>
      <c r="N12" s="1">
        <f t="shared" si="1"/>
        <v>2871200</v>
      </c>
      <c r="O12" s="1">
        <v>191100</v>
      </c>
      <c r="P12" s="4">
        <f>N12+O12</f>
        <v>3062300</v>
      </c>
      <c r="Q12">
        <f t="shared" si="2"/>
        <v>1128000</v>
      </c>
      <c r="R12" s="10">
        <f t="shared" si="3"/>
        <v>154.53900709219857</v>
      </c>
      <c r="S12" s="10">
        <f t="shared" si="4"/>
        <v>64.708581918311154</v>
      </c>
    </row>
    <row r="13" spans="1:19">
      <c r="A13" s="1" t="s">
        <v>16</v>
      </c>
      <c r="B13" s="1">
        <v>66900</v>
      </c>
      <c r="C13" s="1"/>
      <c r="D13" s="1"/>
      <c r="E13" s="1">
        <v>23000</v>
      </c>
      <c r="F13" s="1">
        <v>26000</v>
      </c>
      <c r="G13" s="1">
        <v>4000</v>
      </c>
      <c r="H13" s="1">
        <v>1084000</v>
      </c>
      <c r="I13" s="1"/>
      <c r="J13" s="1"/>
      <c r="K13" s="4">
        <f>B13+D13+E13+F13+G13+H13+J13</f>
        <v>1203900</v>
      </c>
      <c r="L13" s="1">
        <v>1066900</v>
      </c>
      <c r="M13" s="1">
        <v>51900</v>
      </c>
      <c r="N13" s="1">
        <f t="shared" si="1"/>
        <v>2322700</v>
      </c>
      <c r="O13" s="1">
        <v>38200</v>
      </c>
      <c r="P13" s="4">
        <f t="shared" si="5"/>
        <v>2360900</v>
      </c>
      <c r="Q13">
        <f t="shared" si="2"/>
        <v>1118800</v>
      </c>
      <c r="R13" s="10">
        <f t="shared" si="3"/>
        <v>107.6063639613872</v>
      </c>
      <c r="S13" s="10">
        <f t="shared" si="4"/>
        <v>92.931306586925828</v>
      </c>
    </row>
    <row r="14" spans="1:19">
      <c r="A14" s="1" t="s">
        <v>17</v>
      </c>
      <c r="B14" s="1">
        <v>390000</v>
      </c>
      <c r="C14" s="1"/>
      <c r="D14" s="1">
        <v>17000</v>
      </c>
      <c r="E14" s="1">
        <v>56000</v>
      </c>
      <c r="F14" s="1">
        <v>102000</v>
      </c>
      <c r="G14" s="1">
        <v>45000</v>
      </c>
      <c r="H14" s="1">
        <v>2741450</v>
      </c>
      <c r="I14" s="1">
        <v>67000</v>
      </c>
      <c r="J14" s="1"/>
      <c r="K14" s="4">
        <f>B14+D14+E14+F14+G14+H14+J14+I14</f>
        <v>3418450</v>
      </c>
      <c r="L14" s="1">
        <v>48000</v>
      </c>
      <c r="M14" s="1">
        <v>212400</v>
      </c>
      <c r="N14" s="1">
        <f t="shared" si="1"/>
        <v>3678850</v>
      </c>
      <c r="O14" s="1">
        <v>191100</v>
      </c>
      <c r="P14" s="4">
        <f t="shared" si="5"/>
        <v>3869950</v>
      </c>
      <c r="Q14">
        <f t="shared" si="2"/>
        <v>260400</v>
      </c>
      <c r="R14" s="10">
        <f t="shared" si="3"/>
        <v>1312.7688172043011</v>
      </c>
      <c r="S14" s="10">
        <f t="shared" si="4"/>
        <v>7.6174874577659466</v>
      </c>
    </row>
    <row r="15" spans="1:19">
      <c r="A15" s="1" t="s">
        <v>18</v>
      </c>
      <c r="B15" s="1">
        <f>292200-12000</f>
        <v>280200</v>
      </c>
      <c r="C15" s="1"/>
      <c r="D15" s="1">
        <v>13000</v>
      </c>
      <c r="E15" s="1">
        <v>48000</v>
      </c>
      <c r="F15" s="1">
        <v>89000</v>
      </c>
      <c r="G15" s="1">
        <v>118000</v>
      </c>
      <c r="H15" s="1">
        <v>1443000</v>
      </c>
      <c r="I15" s="1"/>
      <c r="J15" s="1"/>
      <c r="K15" s="4">
        <f>B15+D15+E15+F15+G15+H15+J15+I15</f>
        <v>1991200</v>
      </c>
      <c r="L15" s="1">
        <v>445000</v>
      </c>
      <c r="M15" s="1">
        <v>173700</v>
      </c>
      <c r="N15" s="1">
        <f t="shared" si="1"/>
        <v>2609900</v>
      </c>
      <c r="O15" s="1">
        <v>191100</v>
      </c>
      <c r="P15" s="4">
        <f t="shared" si="5"/>
        <v>2801000</v>
      </c>
      <c r="Q15">
        <f t="shared" si="2"/>
        <v>618700</v>
      </c>
      <c r="R15" s="10">
        <f t="shared" si="3"/>
        <v>321.83610796832068</v>
      </c>
      <c r="S15" s="10">
        <f t="shared" si="4"/>
        <v>31.071715548413014</v>
      </c>
    </row>
    <row r="16" spans="1:19">
      <c r="A16" s="1" t="s">
        <v>19</v>
      </c>
      <c r="B16" s="1">
        <v>46000</v>
      </c>
      <c r="C16" s="1"/>
      <c r="D16" s="1"/>
      <c r="E16" s="1">
        <v>10000</v>
      </c>
      <c r="F16" s="1">
        <v>14000</v>
      </c>
      <c r="G16" s="1">
        <v>4000</v>
      </c>
      <c r="H16" s="1">
        <v>438000</v>
      </c>
      <c r="I16" s="1"/>
      <c r="J16" s="1"/>
      <c r="K16" s="4">
        <f>B16+D16+E16+F16+G16+H16+J16+I16</f>
        <v>512000</v>
      </c>
      <c r="L16" s="1">
        <v>941900</v>
      </c>
      <c r="M16" s="1">
        <v>40800</v>
      </c>
      <c r="N16" s="1">
        <f t="shared" si="1"/>
        <v>1494700</v>
      </c>
      <c r="O16" s="1">
        <v>38200</v>
      </c>
      <c r="P16" s="4">
        <f t="shared" si="5"/>
        <v>1532900</v>
      </c>
      <c r="Q16">
        <f t="shared" si="2"/>
        <v>982700</v>
      </c>
      <c r="R16" s="10">
        <f t="shared" si="3"/>
        <v>52.10135341406329</v>
      </c>
      <c r="S16" s="10">
        <f t="shared" si="4"/>
        <v>191.93359375</v>
      </c>
    </row>
    <row r="17" spans="1:19">
      <c r="A17" s="1" t="s">
        <v>20</v>
      </c>
      <c r="B17" s="1">
        <v>296000</v>
      </c>
      <c r="C17" s="1"/>
      <c r="D17" s="1">
        <v>34000</v>
      </c>
      <c r="E17" s="1">
        <v>22000</v>
      </c>
      <c r="F17" s="1">
        <v>57000</v>
      </c>
      <c r="G17" s="1">
        <v>22000</v>
      </c>
      <c r="H17" s="1">
        <v>711000</v>
      </c>
      <c r="I17" s="1"/>
      <c r="J17" s="1"/>
      <c r="K17" s="4">
        <f>B17+D17+E17+F17+G17+H17+J17+I17</f>
        <v>1142000</v>
      </c>
      <c r="L17" s="1">
        <v>1209500</v>
      </c>
      <c r="M17" s="1">
        <v>91400</v>
      </c>
      <c r="N17" s="1">
        <f t="shared" si="1"/>
        <v>2442900</v>
      </c>
      <c r="O17" s="1">
        <v>95600</v>
      </c>
      <c r="P17" s="4">
        <f t="shared" si="5"/>
        <v>2538500</v>
      </c>
      <c r="Q17">
        <f t="shared" si="2"/>
        <v>1300900</v>
      </c>
      <c r="R17" s="10">
        <f t="shared" si="3"/>
        <v>87.785379352755783</v>
      </c>
      <c r="S17" s="10">
        <f t="shared" si="4"/>
        <v>113.91418563922942</v>
      </c>
    </row>
    <row r="18" spans="1:19">
      <c r="A18" s="1" t="s">
        <v>21</v>
      </c>
      <c r="B18" s="1">
        <v>61400</v>
      </c>
      <c r="C18" s="1"/>
      <c r="D18" s="1"/>
      <c r="E18" s="1">
        <v>19000</v>
      </c>
      <c r="F18" s="1">
        <v>21000</v>
      </c>
      <c r="G18" s="1">
        <v>2000</v>
      </c>
      <c r="H18" s="1">
        <v>556000</v>
      </c>
      <c r="I18" s="1">
        <v>3000</v>
      </c>
      <c r="J18" s="1"/>
      <c r="K18" s="4">
        <f>B18+D18+E18+F18+G18+H18+J18+I18</f>
        <v>662400</v>
      </c>
      <c r="L18" s="1">
        <v>1058100</v>
      </c>
      <c r="M18" s="1">
        <v>55300</v>
      </c>
      <c r="N18" s="1">
        <f t="shared" si="1"/>
        <v>1775800</v>
      </c>
      <c r="O18" s="1">
        <v>38200</v>
      </c>
      <c r="P18" s="4">
        <f t="shared" si="5"/>
        <v>1814000</v>
      </c>
      <c r="Q18">
        <f t="shared" si="2"/>
        <v>1113400</v>
      </c>
      <c r="R18" s="10">
        <f t="shared" si="3"/>
        <v>59.493443506376863</v>
      </c>
      <c r="S18" s="10">
        <f t="shared" si="4"/>
        <v>168.08574879227055</v>
      </c>
    </row>
    <row r="19" spans="1:19">
      <c r="A19" s="1"/>
      <c r="B19" s="1"/>
      <c r="C19" s="1"/>
      <c r="D19" s="1"/>
      <c r="E19" s="1"/>
      <c r="F19" s="1"/>
      <c r="G19" s="1"/>
      <c r="H19" s="1"/>
      <c r="I19" s="1"/>
      <c r="J19" s="1"/>
      <c r="K19" s="4">
        <f t="shared" ref="K19" si="6">B19+D19+E19+F19+G19+H19+J19</f>
        <v>0</v>
      </c>
      <c r="L19" s="1"/>
      <c r="M19" s="1"/>
      <c r="N19" s="1">
        <f t="shared" si="1"/>
        <v>0</v>
      </c>
      <c r="O19" s="1"/>
      <c r="P19" s="4">
        <f t="shared" si="5"/>
        <v>0</v>
      </c>
      <c r="Q19">
        <f t="shared" si="2"/>
        <v>0</v>
      </c>
      <c r="R19" s="10"/>
      <c r="S19" s="10" t="e">
        <f t="shared" si="4"/>
        <v>#DIV/0!</v>
      </c>
    </row>
    <row r="20" spans="1:19">
      <c r="A20" s="1" t="s">
        <v>7</v>
      </c>
      <c r="B20" s="1">
        <f>B7+B8+B9+B10+B11+B12+B13+B14+B15+B16+B17+B18</f>
        <v>10953900</v>
      </c>
      <c r="C20" s="1"/>
      <c r="D20" s="1">
        <f>D7+D8+D9+D10+D11+D12+D13+D14+D15+D16+D17+D18</f>
        <v>208000</v>
      </c>
      <c r="E20" s="1">
        <f t="shared" ref="E20:O20" si="7">E7+E8+E9+E10+E11+E12+E13+E14+E15+E16+E17+E18</f>
        <v>881000</v>
      </c>
      <c r="F20" s="1">
        <f t="shared" si="7"/>
        <v>958000</v>
      </c>
      <c r="G20" s="1">
        <f t="shared" si="7"/>
        <v>1141000</v>
      </c>
      <c r="H20" s="1">
        <f>H7+H8+H9+H10+H11+H12+H13+H14+H15+H16+H17+H18</f>
        <v>14572000</v>
      </c>
      <c r="I20" s="1">
        <f>I8+I7+I9+I10+I11+I12+I13+I14+I15+I16+I17+I18</f>
        <v>130000</v>
      </c>
      <c r="J20" s="1">
        <f t="shared" si="7"/>
        <v>0</v>
      </c>
      <c r="K20" s="4">
        <f>K7+K8+K9+K10+K11+K12+K13+K14+K15+K16+K17+K18</f>
        <v>28843900</v>
      </c>
      <c r="L20" s="1">
        <f t="shared" si="7"/>
        <v>18557000</v>
      </c>
      <c r="M20" s="1">
        <f t="shared" si="7"/>
        <v>2431000</v>
      </c>
      <c r="N20" s="1">
        <f>N7+N8+N9+N10+N11+N12+N13+N14+N15+N16+N17+N18</f>
        <v>49831900</v>
      </c>
      <c r="O20" s="1">
        <f t="shared" si="7"/>
        <v>1204000</v>
      </c>
      <c r="P20" s="4">
        <f>N20+O20</f>
        <v>51035900</v>
      </c>
      <c r="Q20">
        <f t="shared" si="2"/>
        <v>20988000</v>
      </c>
      <c r="R20" s="10">
        <f t="shared" si="3"/>
        <v>137.43043643987042</v>
      </c>
      <c r="S20" s="10">
        <f t="shared" si="4"/>
        <v>72.764085300531477</v>
      </c>
    </row>
    <row r="21" spans="1:1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>
        <f t="shared" si="2"/>
        <v>0</v>
      </c>
    </row>
    <row r="22" spans="1:19">
      <c r="H22" s="6"/>
      <c r="I22" s="6"/>
    </row>
  </sheetData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3:T22"/>
  <sheetViews>
    <sheetView view="pageBreakPreview" zoomScale="60" zoomScaleNormal="100" workbookViewId="0">
      <selection activeCell="R32" sqref="R32"/>
    </sheetView>
  </sheetViews>
  <sheetFormatPr defaultRowHeight="12.75"/>
  <cols>
    <col min="1" max="1" width="13.140625" customWidth="1"/>
    <col min="2" max="2" width="12.140625" customWidth="1"/>
    <col min="3" max="3" width="2.7109375" customWidth="1"/>
    <col min="4" max="5" width="9.140625" customWidth="1"/>
    <col min="6" max="6" width="11.5703125" customWidth="1"/>
    <col min="7" max="7" width="10.5703125" customWidth="1"/>
    <col min="8" max="8" width="9.140625" customWidth="1"/>
    <col min="9" max="9" width="11.28515625" customWidth="1"/>
    <col min="10" max="10" width="0.28515625" customWidth="1"/>
    <col min="11" max="18" width="9.140625" customWidth="1"/>
  </cols>
  <sheetData>
    <row r="3" spans="1:20">
      <c r="B3" s="6" t="s">
        <v>44</v>
      </c>
      <c r="C3" s="6"/>
      <c r="D3" s="6"/>
      <c r="E3" s="6"/>
      <c r="F3" s="6"/>
    </row>
    <row r="6" spans="1:20" ht="25.5">
      <c r="A6" s="1"/>
      <c r="B6" s="1" t="s">
        <v>1</v>
      </c>
      <c r="C6" s="1" t="s">
        <v>43</v>
      </c>
      <c r="D6" s="1" t="s">
        <v>2</v>
      </c>
      <c r="E6" s="1" t="s">
        <v>3</v>
      </c>
      <c r="F6" s="1" t="s">
        <v>4</v>
      </c>
      <c r="G6" s="1" t="s">
        <v>4</v>
      </c>
      <c r="H6" s="4" t="s">
        <v>5</v>
      </c>
      <c r="I6" s="9" t="s">
        <v>42</v>
      </c>
      <c r="J6" s="1" t="s">
        <v>6</v>
      </c>
      <c r="K6" s="4" t="s">
        <v>7</v>
      </c>
      <c r="L6" s="2" t="s">
        <v>8</v>
      </c>
      <c r="M6" s="2" t="s">
        <v>9</v>
      </c>
      <c r="N6" s="1" t="s">
        <v>10</v>
      </c>
      <c r="O6" s="1" t="s">
        <v>45</v>
      </c>
      <c r="P6" s="2" t="s">
        <v>22</v>
      </c>
      <c r="Q6" s="5" t="s">
        <v>24</v>
      </c>
    </row>
    <row r="7" spans="1:20">
      <c r="A7" s="1" t="s">
        <v>0</v>
      </c>
      <c r="B7" s="1">
        <v>9483000</v>
      </c>
      <c r="C7" s="1"/>
      <c r="D7" s="1">
        <v>57000</v>
      </c>
      <c r="E7" s="1">
        <v>531000</v>
      </c>
      <c r="F7" s="1">
        <v>2575000</v>
      </c>
      <c r="G7" s="1"/>
      <c r="H7" s="1">
        <v>580000</v>
      </c>
      <c r="I7" s="1"/>
      <c r="J7" s="1"/>
      <c r="K7" s="4">
        <f>B7+D7+E7+F7+G7+H7+J7+I7</f>
        <v>13226000</v>
      </c>
      <c r="L7" s="1">
        <v>10204800</v>
      </c>
      <c r="M7" s="1">
        <v>1080600</v>
      </c>
      <c r="N7" s="1">
        <f>K7+L7+M7</f>
        <v>24511400</v>
      </c>
      <c r="O7" s="1">
        <v>23560</v>
      </c>
      <c r="P7" s="1"/>
      <c r="Q7" s="4">
        <f>N7+P7+O7</f>
        <v>24534960</v>
      </c>
      <c r="S7" s="10"/>
      <c r="T7" s="10"/>
    </row>
    <row r="8" spans="1:20">
      <c r="A8" s="1" t="s">
        <v>11</v>
      </c>
      <c r="B8" s="1">
        <v>338000</v>
      </c>
      <c r="C8" s="1"/>
      <c r="D8" s="1">
        <v>45000</v>
      </c>
      <c r="E8" s="1">
        <v>38000</v>
      </c>
      <c r="F8" s="1">
        <v>108000</v>
      </c>
      <c r="G8" s="1"/>
      <c r="H8" s="1">
        <v>1454000</v>
      </c>
      <c r="I8" s="1">
        <v>25000</v>
      </c>
      <c r="J8" s="1"/>
      <c r="K8" s="4">
        <f t="shared" ref="K8:K12" si="0">B8+D8+E8+F8+G8+H8+J8+I8</f>
        <v>2008000</v>
      </c>
      <c r="L8" s="1">
        <v>594900</v>
      </c>
      <c r="M8" s="1">
        <v>131300</v>
      </c>
      <c r="N8" s="1">
        <f t="shared" ref="N8:N19" si="1">K8+L8+M8</f>
        <v>2734200</v>
      </c>
      <c r="O8" s="1">
        <v>11780</v>
      </c>
      <c r="P8" s="1">
        <v>109300</v>
      </c>
      <c r="Q8" s="4">
        <f t="shared" ref="Q8:Q20" si="2">N8+P8+O8</f>
        <v>2855280</v>
      </c>
      <c r="S8" s="10"/>
      <c r="T8" s="10"/>
    </row>
    <row r="9" spans="1:20">
      <c r="A9" s="1" t="s">
        <v>12</v>
      </c>
      <c r="B9" s="1">
        <v>369000</v>
      </c>
      <c r="C9" s="1"/>
      <c r="D9" s="1">
        <v>28000</v>
      </c>
      <c r="E9" s="1">
        <v>56000</v>
      </c>
      <c r="F9" s="1">
        <v>126000</v>
      </c>
      <c r="G9" s="1"/>
      <c r="H9" s="1">
        <v>1885000</v>
      </c>
      <c r="I9" s="1"/>
      <c r="J9" s="1"/>
      <c r="K9" s="4">
        <f t="shared" si="0"/>
        <v>2464000</v>
      </c>
      <c r="L9" s="1">
        <v>1063000</v>
      </c>
      <c r="M9" s="1">
        <v>238300</v>
      </c>
      <c r="N9" s="1">
        <f t="shared" si="1"/>
        <v>3765300</v>
      </c>
      <c r="O9" s="1">
        <v>11780</v>
      </c>
      <c r="P9" s="1">
        <v>218500</v>
      </c>
      <c r="Q9" s="4">
        <f t="shared" si="2"/>
        <v>3995580</v>
      </c>
      <c r="S9" s="10"/>
      <c r="T9" s="10"/>
    </row>
    <row r="10" spans="1:20">
      <c r="A10" s="1" t="s">
        <v>13</v>
      </c>
      <c r="B10" s="1">
        <v>50000</v>
      </c>
      <c r="C10" s="1"/>
      <c r="D10" s="1"/>
      <c r="E10" s="1">
        <v>11000</v>
      </c>
      <c r="F10" s="1">
        <v>33000</v>
      </c>
      <c r="G10" s="1"/>
      <c r="H10" s="1">
        <v>573000</v>
      </c>
      <c r="I10" s="1"/>
      <c r="J10" s="1"/>
      <c r="K10" s="4">
        <f t="shared" si="0"/>
        <v>667000</v>
      </c>
      <c r="L10" s="1">
        <v>751200</v>
      </c>
      <c r="M10" s="1">
        <v>41100</v>
      </c>
      <c r="N10" s="1">
        <f t="shared" si="1"/>
        <v>1459300</v>
      </c>
      <c r="O10" s="1">
        <v>11780</v>
      </c>
      <c r="P10" s="1">
        <v>43700</v>
      </c>
      <c r="Q10" s="4">
        <f t="shared" si="2"/>
        <v>1514780</v>
      </c>
      <c r="S10" s="10"/>
      <c r="T10" s="10"/>
    </row>
    <row r="11" spans="1:20">
      <c r="A11" s="1" t="s">
        <v>14</v>
      </c>
      <c r="B11" s="1">
        <v>109000</v>
      </c>
      <c r="C11" s="1"/>
      <c r="D11" s="1">
        <v>5000</v>
      </c>
      <c r="E11" s="1">
        <v>30000</v>
      </c>
      <c r="F11" s="1">
        <v>64000</v>
      </c>
      <c r="G11" s="1"/>
      <c r="H11" s="1">
        <v>1719000</v>
      </c>
      <c r="I11" s="1">
        <v>2000</v>
      </c>
      <c r="J11" s="1"/>
      <c r="K11" s="4">
        <f t="shared" si="0"/>
        <v>1929000</v>
      </c>
      <c r="L11" s="1">
        <v>263900</v>
      </c>
      <c r="M11" s="1">
        <v>98600</v>
      </c>
      <c r="N11" s="1">
        <f t="shared" si="1"/>
        <v>2291500</v>
      </c>
      <c r="O11" s="1">
        <v>11780</v>
      </c>
      <c r="P11" s="1">
        <v>109300</v>
      </c>
      <c r="Q11" s="4">
        <f t="shared" si="2"/>
        <v>2412580</v>
      </c>
      <c r="S11" s="10"/>
      <c r="T11" s="10"/>
    </row>
    <row r="12" spans="1:20">
      <c r="A12" s="1" t="s">
        <v>15</v>
      </c>
      <c r="B12" s="1">
        <v>246000</v>
      </c>
      <c r="C12" s="1"/>
      <c r="D12" s="1">
        <v>24000</v>
      </c>
      <c r="E12" s="1">
        <v>35000</v>
      </c>
      <c r="F12" s="1">
        <v>90000</v>
      </c>
      <c r="G12" s="1"/>
      <c r="H12" s="1">
        <v>1379000</v>
      </c>
      <c r="I12" s="1"/>
      <c r="J12" s="1"/>
      <c r="K12" s="4">
        <f t="shared" si="0"/>
        <v>1774000</v>
      </c>
      <c r="L12" s="1">
        <v>909800</v>
      </c>
      <c r="M12" s="1">
        <v>219000</v>
      </c>
      <c r="N12" s="1">
        <f t="shared" si="1"/>
        <v>2902800</v>
      </c>
      <c r="O12" s="1">
        <v>11780</v>
      </c>
      <c r="P12" s="1">
        <v>218500</v>
      </c>
      <c r="Q12" s="4">
        <f t="shared" si="2"/>
        <v>3133080</v>
      </c>
      <c r="S12" s="10"/>
      <c r="T12" s="10"/>
    </row>
    <row r="13" spans="1:20">
      <c r="A13" s="1" t="s">
        <v>16</v>
      </c>
      <c r="B13" s="1">
        <v>67000</v>
      </c>
      <c r="C13" s="1"/>
      <c r="D13" s="1"/>
      <c r="E13" s="1">
        <v>31000</v>
      </c>
      <c r="F13" s="1">
        <v>21000</v>
      </c>
      <c r="G13" s="1"/>
      <c r="H13" s="1">
        <v>1099000</v>
      </c>
      <c r="I13" s="1"/>
      <c r="J13" s="1"/>
      <c r="K13" s="4">
        <f>B13+D13+E13+F13+G13+H13+J13</f>
        <v>1218000</v>
      </c>
      <c r="L13" s="1">
        <v>1066900</v>
      </c>
      <c r="M13" s="1">
        <v>52100</v>
      </c>
      <c r="N13" s="1">
        <f t="shared" si="1"/>
        <v>2337000</v>
      </c>
      <c r="O13" s="1">
        <v>11780</v>
      </c>
      <c r="P13" s="1">
        <v>43700</v>
      </c>
      <c r="Q13" s="4">
        <f t="shared" si="2"/>
        <v>2392480</v>
      </c>
      <c r="S13" s="10"/>
      <c r="T13" s="10"/>
    </row>
    <row r="14" spans="1:20">
      <c r="A14" s="1" t="s">
        <v>17</v>
      </c>
      <c r="B14" s="1">
        <v>500000</v>
      </c>
      <c r="C14" s="1"/>
      <c r="D14" s="1">
        <v>12000</v>
      </c>
      <c r="E14" s="1">
        <v>56000</v>
      </c>
      <c r="F14" s="1">
        <v>1718000</v>
      </c>
      <c r="G14" s="1"/>
      <c r="H14" s="1">
        <v>2939000</v>
      </c>
      <c r="I14" s="1"/>
      <c r="J14" s="1"/>
      <c r="K14" s="4">
        <f>B14+D14+E14+F14+G14+H14+J14+I14</f>
        <v>5225000</v>
      </c>
      <c r="L14" s="1">
        <v>48000</v>
      </c>
      <c r="M14" s="1">
        <v>213200</v>
      </c>
      <c r="N14" s="1">
        <f t="shared" si="1"/>
        <v>5486200</v>
      </c>
      <c r="O14" s="1">
        <v>11780</v>
      </c>
      <c r="P14" s="1">
        <v>218500</v>
      </c>
      <c r="Q14" s="4">
        <f t="shared" si="2"/>
        <v>5716480</v>
      </c>
      <c r="S14" s="10"/>
      <c r="T14" s="10"/>
    </row>
    <row r="15" spans="1:20">
      <c r="A15" s="1" t="s">
        <v>18</v>
      </c>
      <c r="B15" s="1">
        <f>280000</f>
        <v>280000</v>
      </c>
      <c r="C15" s="1"/>
      <c r="D15" s="1">
        <v>9000</v>
      </c>
      <c r="E15" s="1">
        <v>48000</v>
      </c>
      <c r="F15" s="1">
        <v>261000</v>
      </c>
      <c r="G15" s="1"/>
      <c r="H15" s="1">
        <v>1512000</v>
      </c>
      <c r="I15" s="1">
        <v>300000</v>
      </c>
      <c r="J15" s="1"/>
      <c r="K15" s="4">
        <f>B15+D15+E15+F15+G15+H15+J15+I15</f>
        <v>2410000</v>
      </c>
      <c r="L15" s="1">
        <v>445000</v>
      </c>
      <c r="M15" s="1">
        <v>174400</v>
      </c>
      <c r="N15" s="1">
        <f t="shared" si="1"/>
        <v>3029400</v>
      </c>
      <c r="O15" s="1">
        <v>11780</v>
      </c>
      <c r="P15" s="1">
        <v>218500</v>
      </c>
      <c r="Q15" s="4">
        <f t="shared" si="2"/>
        <v>3259680</v>
      </c>
      <c r="S15" s="10"/>
      <c r="T15" s="10"/>
    </row>
    <row r="16" spans="1:20">
      <c r="A16" s="1" t="s">
        <v>19</v>
      </c>
      <c r="B16" s="1">
        <v>46000</v>
      </c>
      <c r="C16" s="1"/>
      <c r="D16" s="1"/>
      <c r="E16" s="1">
        <v>10000</v>
      </c>
      <c r="F16" s="1">
        <v>18000</v>
      </c>
      <c r="G16" s="1"/>
      <c r="H16" s="1">
        <v>450000</v>
      </c>
      <c r="I16" s="1"/>
      <c r="J16" s="1"/>
      <c r="K16" s="4">
        <f>B16+D16+E16+F16+G16+H16+J16+I16</f>
        <v>524000</v>
      </c>
      <c r="L16" s="1">
        <v>941900</v>
      </c>
      <c r="M16" s="1">
        <v>41000</v>
      </c>
      <c r="N16" s="1">
        <f t="shared" si="1"/>
        <v>1506900</v>
      </c>
      <c r="O16" s="1">
        <v>11780</v>
      </c>
      <c r="P16" s="1">
        <v>43700</v>
      </c>
      <c r="Q16" s="4">
        <f t="shared" si="2"/>
        <v>1562380</v>
      </c>
      <c r="S16" s="10"/>
      <c r="T16" s="10"/>
    </row>
    <row r="17" spans="1:20">
      <c r="A17" s="1" t="s">
        <v>20</v>
      </c>
      <c r="B17" s="1">
        <v>150000</v>
      </c>
      <c r="C17" s="1"/>
      <c r="D17" s="1">
        <v>10000</v>
      </c>
      <c r="E17" s="1">
        <v>28000</v>
      </c>
      <c r="F17" s="1">
        <v>220000</v>
      </c>
      <c r="G17" s="1"/>
      <c r="H17" s="1">
        <v>718000</v>
      </c>
      <c r="I17" s="1"/>
      <c r="J17" s="1"/>
      <c r="K17" s="4">
        <f>B17+D17+E17+F17+G17+H17+J17+I17</f>
        <v>1126000</v>
      </c>
      <c r="L17" s="1">
        <v>1209500</v>
      </c>
      <c r="M17" s="1">
        <v>91700</v>
      </c>
      <c r="N17" s="1">
        <f t="shared" si="1"/>
        <v>2427200</v>
      </c>
      <c r="O17" s="1">
        <v>11780</v>
      </c>
      <c r="P17" s="1">
        <v>109300</v>
      </c>
      <c r="Q17" s="4">
        <f t="shared" si="2"/>
        <v>2548280</v>
      </c>
      <c r="S17" s="10"/>
      <c r="T17" s="10"/>
    </row>
    <row r="18" spans="1:20">
      <c r="A18" s="1" t="s">
        <v>21</v>
      </c>
      <c r="B18" s="1">
        <v>62000</v>
      </c>
      <c r="C18" s="1"/>
      <c r="D18" s="1">
        <v>30000</v>
      </c>
      <c r="E18" s="1">
        <v>7000</v>
      </c>
      <c r="F18" s="1">
        <v>28000</v>
      </c>
      <c r="G18" s="1"/>
      <c r="H18" s="1">
        <v>584000</v>
      </c>
      <c r="I18" s="1">
        <v>110000</v>
      </c>
      <c r="J18" s="1"/>
      <c r="K18" s="4">
        <f>B18+D18+E18+F18+G18+H18+J18+I18</f>
        <v>821000</v>
      </c>
      <c r="L18" s="1">
        <v>1058100</v>
      </c>
      <c r="M18" s="1">
        <v>55500</v>
      </c>
      <c r="N18" s="1">
        <f t="shared" si="1"/>
        <v>1934600</v>
      </c>
      <c r="O18" s="1">
        <v>11780</v>
      </c>
      <c r="P18" s="1">
        <v>43700</v>
      </c>
      <c r="Q18" s="4">
        <f t="shared" si="2"/>
        <v>1990080</v>
      </c>
      <c r="S18" s="10"/>
      <c r="T18" s="10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4">
        <f t="shared" ref="K19" si="3">B19+D19+E19+F19+G19+H19+J19</f>
        <v>0</v>
      </c>
      <c r="L19" s="1"/>
      <c r="M19" s="1"/>
      <c r="N19" s="1">
        <f t="shared" si="1"/>
        <v>0</v>
      </c>
      <c r="O19" s="1"/>
      <c r="P19" s="1"/>
      <c r="Q19" s="4">
        <f t="shared" si="2"/>
        <v>0</v>
      </c>
      <c r="S19" s="10"/>
      <c r="T19" s="10"/>
    </row>
    <row r="20" spans="1:20">
      <c r="A20" s="1" t="s">
        <v>7</v>
      </c>
      <c r="B20" s="1">
        <f>B7+B8+B9+B10+B11+B12+B13+B14+B15+B16+B17+B18</f>
        <v>11700000</v>
      </c>
      <c r="C20" s="1"/>
      <c r="D20" s="1">
        <f>D7+D8+D9+D10+D11+D12+D13+D14+D15+D16+D17+D18</f>
        <v>220000</v>
      </c>
      <c r="E20" s="1">
        <f t="shared" ref="E20:P20" si="4">E7+E8+E9+E10+E11+E12+E13+E14+E15+E16+E17+E18</f>
        <v>881000</v>
      </c>
      <c r="F20" s="1">
        <f t="shared" si="4"/>
        <v>5262000</v>
      </c>
      <c r="G20" s="1">
        <f t="shared" si="4"/>
        <v>0</v>
      </c>
      <c r="H20" s="1">
        <f>H7+H8+H9+H10+H11+H12+H13+H14+H15+H16+H17+H18</f>
        <v>14892000</v>
      </c>
      <c r="I20" s="1">
        <f>I8+I7+I9+I10+I11+I12+I13+I14+I15+I16+I17+I18</f>
        <v>437000</v>
      </c>
      <c r="J20" s="1">
        <f t="shared" si="4"/>
        <v>0</v>
      </c>
      <c r="K20" s="4">
        <f>K7+K8+K9+K10+K11+K12+K13+K14+K15+K16+K17+K18</f>
        <v>33392000</v>
      </c>
      <c r="L20" s="1">
        <f t="shared" si="4"/>
        <v>18557000</v>
      </c>
      <c r="M20" s="1">
        <f t="shared" si="4"/>
        <v>2436800</v>
      </c>
      <c r="N20" s="1">
        <f>N7+N8+N9+N10+N11+N12+N13+N14+N15+N16+N17+N18</f>
        <v>54385800</v>
      </c>
      <c r="O20" s="1">
        <f>O7+O8+O9+O10+O11+O12+O13+O14+O15+O16+O17+O18</f>
        <v>153140</v>
      </c>
      <c r="P20" s="1">
        <f t="shared" si="4"/>
        <v>1376700</v>
      </c>
      <c r="Q20" s="4">
        <f t="shared" si="2"/>
        <v>55915640</v>
      </c>
      <c r="S20" s="10"/>
      <c r="T20" s="10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0">
      <c r="H22" s="6"/>
      <c r="I22" s="6"/>
    </row>
  </sheetData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2014 (2вар) (3)</vt:lpstr>
      <vt:lpstr>Лист1 (10)</vt:lpstr>
      <vt:lpstr>Лист1</vt:lpstr>
      <vt:lpstr>Лист2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(11)</vt:lpstr>
      <vt:lpstr>Лист1 (12)</vt:lpstr>
      <vt:lpstr>Лист1 (13)</vt:lpstr>
      <vt:lpstr>Лист1Р</vt:lpstr>
      <vt:lpstr>Лист1Р (2)</vt:lpstr>
      <vt:lpstr>Лист4</vt:lpstr>
      <vt:lpstr>'2014 (2вар) (3)'!Область_печати</vt:lpstr>
      <vt:lpstr>'Лист1 (10)'!Область_печати</vt:lpstr>
      <vt:lpstr>'Лист1 (12)'!Область_печати</vt:lpstr>
      <vt:lpstr>'Лист1 (13)'!Область_печати</vt:lpstr>
      <vt:lpstr>'Лист1 (2)'!Область_печати</vt:lpstr>
      <vt:lpstr>'Лист1 (5)'!Область_печати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  <vt:lpstr>Лист1Р!Область_печати</vt:lpstr>
      <vt:lpstr>'Лист1Р (2)'!Область_печати</vt:lpstr>
    </vt:vector>
  </TitlesOfParts>
  <Company>SamForum.ws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Таймосханова</dc:creator>
  <cp:lastModifiedBy>User</cp:lastModifiedBy>
  <cp:lastPrinted>2022-11-15T05:59:31Z</cp:lastPrinted>
  <dcterms:created xsi:type="dcterms:W3CDTF">2008-11-27T08:19:41Z</dcterms:created>
  <dcterms:modified xsi:type="dcterms:W3CDTF">2022-11-15T05:59:49Z</dcterms:modified>
</cp:coreProperties>
</file>